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13_ncr:1_{FD14C292-DA93-450E-B12E-424583D17C94}" xr6:coauthVersionLast="47" xr6:coauthVersionMax="47" xr10:uidLastSave="{00000000-0000-0000-0000-000000000000}"/>
  <bookViews>
    <workbookView xWindow="-120" yWindow="-120" windowWidth="29040" windowHeight="15840" tabRatio="597" firstSheet="2" activeTab="12" xr2:uid="{00000000-000D-0000-FFFF-FFFF00000000}"/>
  </bookViews>
  <sheets>
    <sheet name="Kangatang" sheetId="21" state="veryHidden" r:id="rId1"/>
    <sheet name="BCTC" sheetId="18" r:id="rId2"/>
    <sheet name="BCTK" sheetId="16" r:id="rId3"/>
    <sheet name="Hienvat" sheetId="19" r:id="rId4"/>
    <sheet name="Tien" sheetId="14" r:id="rId5"/>
    <sheet name="Chi cho" sheetId="20" r:id="rId6"/>
    <sheet name="Thubanphieu" sheetId="13" r:id="rId7"/>
    <sheet name="T1.2023" sheetId="22" r:id="rId8"/>
    <sheet name="T2.2023" sheetId="23" r:id="rId9"/>
    <sheet name="T3.2023" sheetId="24" r:id="rId10"/>
    <sheet name="T4.2023" sheetId="25" r:id="rId11"/>
    <sheet name="T5.2023" sheetId="26" r:id="rId12"/>
    <sheet name="T6,7.2023 va T1.24" sheetId="27" r:id="rId13"/>
  </sheets>
  <definedNames>
    <definedName name="_xlnm._FilterDatabase" localSheetId="3" hidden="1">Hienvat!$A$5:$E$5</definedName>
    <definedName name="_xlnm.Print_Area" localSheetId="5">'Chi cho'!$A$1:$F$73</definedName>
    <definedName name="_xlnm.Print_Area" localSheetId="3">Hienvat!$A$1:$E$14</definedName>
    <definedName name="_xlnm.Print_Area" localSheetId="6">Thubanphieu!$A$1:$F$19</definedName>
    <definedName name="_xlnm.Print_Area" localSheetId="4">Tien!$A$1:$G$12</definedName>
    <definedName name="_xlnm.Print_Titles" localSheetId="5">'Chi cho'!$8:$8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2" i="27" l="1"/>
  <c r="G124" i="27" s="1"/>
  <c r="G121" i="27"/>
  <c r="G117" i="27"/>
  <c r="G112" i="27"/>
  <c r="G108" i="27"/>
  <c r="G106" i="27"/>
  <c r="G102" i="27"/>
  <c r="G97" i="27"/>
  <c r="G93" i="27"/>
  <c r="G90" i="27"/>
  <c r="G88" i="27"/>
  <c r="G85" i="27"/>
  <c r="G79" i="27"/>
  <c r="G72" i="27"/>
  <c r="G68" i="27"/>
  <c r="G65" i="27"/>
  <c r="G59" i="27"/>
  <c r="B54" i="27"/>
  <c r="D49" i="27"/>
  <c r="C49" i="27" s="1"/>
  <c r="D48" i="27"/>
  <c r="D47" i="27"/>
  <c r="D46" i="27"/>
  <c r="E41" i="27"/>
  <c r="E50" i="27" s="1"/>
  <c r="E51" i="27" s="1"/>
  <c r="D41" i="27"/>
  <c r="G125" i="27" l="1"/>
  <c r="D51" i="27"/>
  <c r="G104" i="26" l="1"/>
  <c r="G105" i="26" s="1"/>
  <c r="G98" i="26"/>
  <c r="G95" i="26"/>
  <c r="G91" i="26"/>
  <c r="G86" i="26"/>
  <c r="G83" i="26"/>
  <c r="G80" i="26"/>
  <c r="G75" i="26"/>
  <c r="G71" i="26"/>
  <c r="G66" i="26"/>
  <c r="G60" i="26"/>
  <c r="G57" i="26"/>
  <c r="G54" i="26"/>
  <c r="B49" i="26"/>
  <c r="D44" i="26"/>
  <c r="C44" i="26" s="1"/>
  <c r="D43" i="26"/>
  <c r="D42" i="26"/>
  <c r="D41" i="26"/>
  <c r="E36" i="26"/>
  <c r="E45" i="26" s="1"/>
  <c r="E46" i="26" s="1"/>
  <c r="D36" i="26"/>
  <c r="F6" i="25"/>
  <c r="F43" i="25" s="1"/>
  <c r="G103" i="25"/>
  <c r="G98" i="25"/>
  <c r="G93" i="25"/>
  <c r="G89" i="25"/>
  <c r="G84" i="25"/>
  <c r="G81" i="25"/>
  <c r="G78" i="25"/>
  <c r="G75" i="25"/>
  <c r="G71" i="25"/>
  <c r="G68" i="25"/>
  <c r="G64" i="25"/>
  <c r="G61" i="25"/>
  <c r="G58" i="25"/>
  <c r="B52" i="25"/>
  <c r="D47" i="25"/>
  <c r="C47" i="25" s="1"/>
  <c r="D46" i="25"/>
  <c r="D45" i="25"/>
  <c r="D44" i="25"/>
  <c r="E39" i="25"/>
  <c r="E48" i="25" s="1"/>
  <c r="E49" i="25" s="1"/>
  <c r="D39" i="25"/>
  <c r="D40" i="24"/>
  <c r="B48" i="24"/>
  <c r="D43" i="24"/>
  <c r="C43" i="24" s="1"/>
  <c r="D42" i="24"/>
  <c r="D41" i="24"/>
  <c r="E35" i="24"/>
  <c r="E44" i="24" s="1"/>
  <c r="E45" i="24" s="1"/>
  <c r="D35" i="24"/>
  <c r="D36" i="23"/>
  <c r="C36" i="23" s="1"/>
  <c r="D34" i="23"/>
  <c r="D35" i="23"/>
  <c r="D33" i="23"/>
  <c r="D28" i="23"/>
  <c r="E28" i="23"/>
  <c r="B41" i="23"/>
  <c r="E37" i="23"/>
  <c r="E38" i="23" s="1"/>
  <c r="E25" i="22"/>
  <c r="E26" i="22" s="1"/>
  <c r="D23" i="22"/>
  <c r="D22" i="22"/>
  <c r="D21" i="22"/>
  <c r="D12" i="22"/>
  <c r="D7" i="22"/>
  <c r="D24" i="22" s="1"/>
  <c r="C24" i="22" s="1"/>
  <c r="B29" i="22"/>
  <c r="E16" i="22"/>
  <c r="D46" i="26" l="1"/>
  <c r="G104" i="25"/>
  <c r="D49" i="25"/>
  <c r="F49" i="25" s="1"/>
  <c r="F39" i="25"/>
  <c r="F6" i="26" s="1"/>
  <c r="F40" i="26" s="1"/>
  <c r="D45" i="24"/>
  <c r="D38" i="23"/>
  <c r="D16" i="22"/>
  <c r="D26" i="22"/>
  <c r="E51" i="18"/>
  <c r="D50" i="18"/>
  <c r="C50" i="18" s="1"/>
  <c r="F14" i="14"/>
  <c r="F36" i="26" l="1"/>
  <c r="F6" i="27" s="1"/>
  <c r="F46" i="26"/>
  <c r="F7" i="26"/>
  <c r="F12" i="14"/>
  <c r="D48" i="18" s="1"/>
  <c r="D42" i="18"/>
  <c r="F46" i="18"/>
  <c r="F45" i="27" l="1"/>
  <c r="F51" i="27" s="1"/>
  <c r="F7" i="27"/>
  <c r="F41" i="27"/>
  <c r="D13" i="16"/>
  <c r="E13" i="16"/>
  <c r="D14" i="16" l="1"/>
  <c r="E42" i="18" l="1"/>
  <c r="F42" i="18" s="1"/>
  <c r="F6" i="22" s="1"/>
  <c r="F20" i="22" l="1"/>
  <c r="F26" i="22" s="1"/>
  <c r="F6" i="23" s="1"/>
  <c r="F7" i="22"/>
  <c r="F16" i="22"/>
  <c r="B3" i="13"/>
  <c r="F32" i="23" l="1"/>
  <c r="F38" i="23" s="1"/>
  <c r="F7" i="23"/>
  <c r="F28" i="23"/>
  <c r="F6" i="24" s="1"/>
  <c r="F15" i="14"/>
  <c r="F39" i="24" l="1"/>
  <c r="F45" i="24" s="1"/>
  <c r="F35" i="24"/>
  <c r="E52" i="18"/>
  <c r="B55" i="18"/>
  <c r="A3" i="20"/>
  <c r="B3" i="14"/>
  <c r="A3" i="16"/>
  <c r="A3" i="19"/>
  <c r="D52" i="18" l="1"/>
  <c r="F52" i="18" s="1"/>
  <c r="F7" i="18" l="1"/>
  <c r="F8" i="18" s="1"/>
  <c r="F9" i="18" s="1"/>
  <c r="F10" i="18" s="1"/>
  <c r="F11" i="18" s="1"/>
  <c r="F12" i="18" s="1"/>
  <c r="F13" i="18" s="1"/>
  <c r="F14" i="18" s="1"/>
  <c r="F15" i="18" s="1"/>
  <c r="F16" i="18" s="1"/>
  <c r="F17" i="18" s="1"/>
  <c r="F18" i="18" s="1"/>
  <c r="F19" i="18" s="1"/>
  <c r="F20" i="18" s="1"/>
  <c r="F21" i="18" s="1"/>
  <c r="F22" i="18" s="1"/>
  <c r="F23" i="18" s="1"/>
  <c r="F24" i="18" s="1"/>
  <c r="F25" i="18" s="1"/>
  <c r="F26" i="18" s="1"/>
  <c r="F27" i="18" s="1"/>
  <c r="F28" i="18" s="1"/>
  <c r="F29" i="18" s="1"/>
  <c r="F30" i="18" s="1"/>
  <c r="F31" i="18" s="1"/>
  <c r="F32" i="18" s="1"/>
  <c r="F33" i="18" s="1"/>
  <c r="F34" i="18" s="1"/>
  <c r="F35" i="18" s="1"/>
  <c r="F36" i="18" s="1"/>
  <c r="F37" i="18" s="1"/>
  <c r="F38" i="18" s="1"/>
  <c r="F39" i="18" s="1"/>
  <c r="F40" i="18" s="1"/>
  <c r="F41" i="18" s="1"/>
  <c r="F8" i="22"/>
  <c r="F9" i="22" s="1"/>
  <c r="F10" i="22" s="1"/>
  <c r="F11" i="22" s="1"/>
  <c r="F12" i="22" s="1"/>
  <c r="F13" i="22" s="1"/>
  <c r="F14" i="22" s="1"/>
  <c r="F15" i="22" s="1"/>
  <c r="F8" i="23"/>
  <c r="F9" i="23" s="1"/>
  <c r="F10" i="23" s="1"/>
  <c r="F11" i="23" s="1"/>
  <c r="F12" i="23" s="1"/>
  <c r="F13" i="23" s="1"/>
  <c r="F14" i="23" s="1"/>
  <c r="F15" i="23" s="1"/>
  <c r="F16" i="23" s="1"/>
  <c r="F17" i="23" s="1"/>
  <c r="F18" i="23" s="1"/>
  <c r="F19" i="23" s="1"/>
  <c r="F20" i="23" s="1"/>
  <c r="F21" i="23" s="1"/>
  <c r="F22" i="23" s="1"/>
  <c r="F23" i="23" s="1"/>
  <c r="F24" i="23" s="1"/>
  <c r="F25" i="23" s="1"/>
  <c r="F26" i="23" s="1"/>
  <c r="F27" i="23" s="1"/>
  <c r="F7" i="24"/>
  <c r="F8" i="24" s="1"/>
  <c r="F9" i="24" s="1"/>
  <c r="F10" i="24" s="1"/>
  <c r="F11" i="24" s="1"/>
  <c r="F12" i="24" s="1"/>
  <c r="F13" i="24" s="1"/>
  <c r="F14" i="24" s="1"/>
  <c r="F15" i="24" s="1"/>
  <c r="F16" i="24" s="1"/>
  <c r="F17" i="24" s="1"/>
  <c r="F18" i="24" s="1"/>
  <c r="F19" i="24" s="1"/>
  <c r="F20" i="24" s="1"/>
  <c r="F21" i="24" s="1"/>
  <c r="F22" i="24" s="1"/>
  <c r="F23" i="24" s="1"/>
  <c r="F24" i="24" s="1"/>
  <c r="F25" i="24" s="1"/>
  <c r="F26" i="24" s="1"/>
  <c r="F27" i="24" s="1"/>
  <c r="F28" i="24" s="1"/>
  <c r="F29" i="24" s="1"/>
  <c r="F30" i="24" s="1"/>
  <c r="F31" i="24" s="1"/>
  <c r="F32" i="24" s="1"/>
  <c r="F33" i="24" s="1"/>
  <c r="F34" i="24" s="1"/>
  <c r="F7" i="25"/>
  <c r="F8" i="25" s="1"/>
  <c r="F9" i="25"/>
  <c r="F10" i="25"/>
  <c r="F11" i="25"/>
  <c r="F12" i="25"/>
  <c r="F13" i="25"/>
  <c r="F14" i="25"/>
  <c r="F15" i="25"/>
  <c r="F16" i="25"/>
  <c r="F17" i="25"/>
  <c r="F18" i="25"/>
  <c r="F19" i="25"/>
  <c r="F20" i="25"/>
  <c r="F21" i="25"/>
  <c r="F22" i="25"/>
  <c r="F23" i="25"/>
  <c r="F24" i="25"/>
  <c r="F25" i="25"/>
  <c r="F26" i="25"/>
  <c r="F27" i="25"/>
  <c r="F28" i="25"/>
  <c r="F29" i="25"/>
  <c r="F30" i="25" s="1"/>
  <c r="F31" i="25" s="1"/>
  <c r="F32" i="25" s="1"/>
  <c r="F33" i="25" s="1"/>
  <c r="F34" i="25" s="1"/>
  <c r="F35" i="25" s="1"/>
  <c r="F36" i="25" s="1"/>
  <c r="F37" i="25" s="1"/>
  <c r="F38" i="25" s="1"/>
  <c r="F8" i="26"/>
  <c r="F9" i="26"/>
  <c r="F10" i="26"/>
  <c r="F11" i="26" s="1"/>
  <c r="F12" i="26" s="1"/>
  <c r="F13" i="26" s="1"/>
  <c r="F14" i="26" s="1"/>
  <c r="F15" i="26" s="1"/>
  <c r="F16" i="26" s="1"/>
  <c r="F17" i="26" s="1"/>
  <c r="F18" i="26" s="1"/>
  <c r="F19" i="26" s="1"/>
  <c r="F20" i="26" s="1"/>
  <c r="F21" i="26" s="1"/>
  <c r="F22" i="26" s="1"/>
  <c r="F23" i="26" s="1"/>
  <c r="F24" i="26" s="1"/>
  <c r="F25" i="26" s="1"/>
  <c r="F26" i="26" s="1"/>
  <c r="F27" i="26" s="1"/>
  <c r="F28" i="26" s="1"/>
  <c r="F29" i="26" s="1"/>
  <c r="F30" i="26" s="1"/>
  <c r="F31" i="26" s="1"/>
  <c r="F32" i="26" s="1"/>
  <c r="F33" i="26" s="1"/>
  <c r="F34" i="26" s="1"/>
  <c r="F35" i="26" s="1"/>
  <c r="F8" i="27"/>
  <c r="F9" i="27" s="1"/>
  <c r="F10" i="27" s="1"/>
  <c r="F11" i="27" s="1"/>
  <c r="F12" i="27" s="1"/>
  <c r="F13" i="27" s="1"/>
  <c r="F14" i="27" s="1"/>
  <c r="F15" i="27" s="1"/>
  <c r="F16" i="27" s="1"/>
  <c r="F17" i="27" s="1"/>
  <c r="F18" i="27" s="1"/>
  <c r="F19" i="27" s="1"/>
  <c r="F20" i="27" s="1"/>
  <c r="F21" i="27" s="1"/>
  <c r="F22" i="27" s="1"/>
  <c r="F23" i="27" s="1"/>
  <c r="F24" i="27" s="1"/>
  <c r="F25" i="27" s="1"/>
  <c r="F26" i="27" s="1"/>
  <c r="F27" i="27" s="1"/>
  <c r="F28" i="27" s="1"/>
  <c r="F29" i="27" s="1"/>
  <c r="F30" i="27" s="1"/>
  <c r="F31" i="27" s="1"/>
  <c r="F32" i="27" s="1"/>
  <c r="F33" i="27" s="1"/>
  <c r="F34" i="27" s="1"/>
  <c r="F35" i="27" s="1"/>
  <c r="F36" i="27" s="1"/>
  <c r="F37" i="27" s="1"/>
  <c r="F38" i="27" s="1"/>
  <c r="F39" i="27" s="1"/>
  <c r="F40" i="27" s="1"/>
</calcChain>
</file>

<file path=xl/sharedStrings.xml><?xml version="1.0" encoding="utf-8"?>
<sst xmlns="http://schemas.openxmlformats.org/spreadsheetml/2006/main" count="1363" uniqueCount="350">
  <si>
    <t xml:space="preserve">BÁO CÁO THU CHI QUÁN CƠM 2 000đ ĐÀ LẠT </t>
  </si>
  <si>
    <t>(Kèm theo bảng chi tiết chi chợ hàng ngày)</t>
  </si>
  <si>
    <t>Ngày tháng</t>
  </si>
  <si>
    <t>Chi tiết</t>
  </si>
  <si>
    <t xml:space="preserve">Thu </t>
  </si>
  <si>
    <t xml:space="preserve">Chi </t>
  </si>
  <si>
    <t>Tồn</t>
  </si>
  <si>
    <t>Cộng</t>
  </si>
  <si>
    <t>* Tồn đầu kì</t>
  </si>
  <si>
    <t>CMTX</t>
  </si>
  <si>
    <t>CMKTX</t>
  </si>
  <si>
    <t>Tổng chi phí</t>
  </si>
  <si>
    <t>ĐVT: VNĐ</t>
  </si>
  <si>
    <t>ĐVT</t>
  </si>
  <si>
    <t>kg</t>
  </si>
  <si>
    <t xml:space="preserve">BÁO CÁO THỐNG KÊ ỦNG HỘ QUÁN CƠM 2 000đ ĐÀ LẠT </t>
  </si>
  <si>
    <t>A. ỦNG HỘ TIỀN MẶT</t>
  </si>
  <si>
    <t>ĐVT: đồng</t>
  </si>
  <si>
    <t>Người ủng hộ</t>
  </si>
  <si>
    <t>Tổng cộng</t>
  </si>
  <si>
    <t>B. ỦNG HỘ HIỆN VẬT</t>
  </si>
  <si>
    <t>Chi tiết hiện vật</t>
  </si>
  <si>
    <t>Số lượng</t>
  </si>
  <si>
    <t>Diễn giải</t>
  </si>
  <si>
    <t>Số tiền</t>
  </si>
  <si>
    <t>Tổng</t>
  </si>
  <si>
    <t>Tổng cộng:</t>
  </si>
  <si>
    <t xml:space="preserve">TỔNG HỢP ỦNG HỘ HIỆN VẬT </t>
  </si>
  <si>
    <t xml:space="preserve">TỔNG HỢP THU TIỀN ỦNG HỘ </t>
  </si>
  <si>
    <t xml:space="preserve">TỔNG HỢP CHI PHÍ THEO NGÀY </t>
  </si>
  <si>
    <t xml:space="preserve">TỔNG HỢP THU TIỀN BÁN PHIẾU </t>
  </si>
  <si>
    <t>Ngày</t>
  </si>
  <si>
    <t>Khối lượng</t>
  </si>
  <si>
    <t>Đơn giá</t>
  </si>
  <si>
    <t>Thành Tiền</t>
  </si>
  <si>
    <t>Thịt heo</t>
  </si>
  <si>
    <t>Chuối</t>
  </si>
  <si>
    <t>Tổng theo ngày</t>
  </si>
  <si>
    <t>Thịt xay</t>
  </si>
  <si>
    <t>miếng</t>
  </si>
  <si>
    <t>CHI PHÍ QUÁN CƠM 2000 - ĐÀ LẠT</t>
  </si>
  <si>
    <t xml:space="preserve">Tiền bán phiếu </t>
  </si>
  <si>
    <t>Chả cá</t>
  </si>
  <si>
    <t>lít</t>
  </si>
  <si>
    <t>bình</t>
  </si>
  <si>
    <t>tháng</t>
  </si>
  <si>
    <t>Đậu khuôn</t>
  </si>
  <si>
    <t>bí ngồi</t>
  </si>
  <si>
    <t>gạo</t>
  </si>
  <si>
    <t>Rau muống</t>
  </si>
  <si>
    <t>Thịt gà</t>
  </si>
  <si>
    <t>Ruốc</t>
  </si>
  <si>
    <t>Dưa cải</t>
  </si>
  <si>
    <t>Hành lá</t>
  </si>
  <si>
    <t>su su</t>
  </si>
  <si>
    <t>Cô Ngọc Trang - HCM</t>
  </si>
  <si>
    <t>Thầy Linh Toàn</t>
  </si>
  <si>
    <t>* Tồn quỹ tháng 11/2022</t>
  </si>
  <si>
    <t>Chi chợ</t>
  </si>
  <si>
    <t>Tồn tháng 11/2022 mang sang</t>
  </si>
  <si>
    <t>THÁNG 12/2022</t>
  </si>
  <si>
    <t>Quỹ cơm Saigon hỗ trợ kinh phí hoạt động</t>
  </si>
  <si>
    <t>Phạm Thị Ngọc</t>
  </si>
  <si>
    <t>Khách ăn cơm</t>
  </si>
  <si>
    <t>Chị Huyền - Đà Lạt</t>
  </si>
  <si>
    <t>Nguyễn Văn Ngọc - cựu sinh viên ĐL</t>
  </si>
  <si>
    <t>Ông Nguyễn Văn Định - Quảng Ngãi</t>
  </si>
  <si>
    <t>Ông Nguyễn Mạnh Hùng - Đà Lạt</t>
  </si>
  <si>
    <r>
      <rPr>
        <b/>
        <sz val="13"/>
        <rFont val="Times New Roman"/>
        <family val="1"/>
      </rPr>
      <t>Ngày tháng</t>
    </r>
  </si>
  <si>
    <r>
      <rPr>
        <b/>
        <sz val="13"/>
        <rFont val="Times New Roman"/>
        <family val="1"/>
      </rPr>
      <t>Người ủng hộ</t>
    </r>
  </si>
  <si>
    <r>
      <rPr>
        <b/>
        <sz val="13"/>
        <rFont val="Times New Roman"/>
        <family val="1"/>
      </rPr>
      <t>Chi tiết hiện vật</t>
    </r>
  </si>
  <si>
    <r>
      <rPr>
        <b/>
        <sz val="13"/>
        <rFont val="Times New Roman"/>
        <family val="1"/>
      </rPr>
      <t>ĐVT</t>
    </r>
  </si>
  <si>
    <r>
      <rPr>
        <b/>
        <sz val="13"/>
        <rFont val="Times New Roman"/>
        <family val="1"/>
      </rPr>
      <t>Số lượng</t>
    </r>
  </si>
  <si>
    <r>
      <rPr>
        <sz val="12"/>
        <rFont val="Times New Roman"/>
        <family val="1"/>
      </rPr>
      <t>Anh Dũng - Nguyễn Đình Chiểu</t>
    </r>
  </si>
  <si>
    <r>
      <rPr>
        <sz val="13"/>
        <rFont val="Times New Roman"/>
        <family val="1"/>
      </rPr>
      <t>chuối xanh</t>
    </r>
  </si>
  <si>
    <r>
      <rPr>
        <sz val="13"/>
        <rFont val="Times New Roman"/>
        <family val="1"/>
      </rPr>
      <t>kg</t>
    </r>
  </si>
  <si>
    <r>
      <rPr>
        <sz val="12"/>
        <rFont val="Times New Roman"/>
        <family val="1"/>
      </rPr>
      <t>Thầy Linh Toàn</t>
    </r>
  </si>
  <si>
    <r>
      <rPr>
        <sz val="13"/>
        <rFont val="Times New Roman"/>
        <family val="1"/>
      </rPr>
      <t>bí ngồi</t>
    </r>
  </si>
  <si>
    <r>
      <rPr>
        <sz val="12"/>
        <rFont val="Times New Roman"/>
        <family val="1"/>
      </rPr>
      <t>Nhóm quán cơm</t>
    </r>
  </si>
  <si>
    <r>
      <rPr>
        <sz val="13"/>
        <rFont val="Times New Roman"/>
        <family val="1"/>
      </rPr>
      <t>su su</t>
    </r>
  </si>
  <si>
    <r>
      <rPr>
        <sz val="12"/>
        <rFont val="Times New Roman"/>
        <family val="1"/>
      </rPr>
      <t>Em Ngô Thị Lan Phương - HCM</t>
    </r>
  </si>
  <si>
    <r>
      <rPr>
        <sz val="13"/>
        <rFont val="Times New Roman"/>
        <family val="1"/>
      </rPr>
      <t>Dầu ăn</t>
    </r>
  </si>
  <si>
    <r>
      <rPr>
        <sz val="13"/>
        <rFont val="Times New Roman"/>
        <family val="1"/>
      </rPr>
      <t>lít</t>
    </r>
  </si>
  <si>
    <r>
      <rPr>
        <sz val="12"/>
        <rFont val="Times New Roman"/>
        <family val="1"/>
      </rPr>
      <t>Cô Ngọc Trang - HCM</t>
    </r>
  </si>
  <si>
    <r>
      <rPr>
        <sz val="13"/>
        <rFont val="Times New Roman"/>
        <family val="1"/>
      </rPr>
      <t>gạo</t>
    </r>
  </si>
  <si>
    <r>
      <rPr>
        <sz val="13"/>
        <rFont val="Times New Roman"/>
        <family val="1"/>
      </rPr>
      <t>đường</t>
    </r>
  </si>
  <si>
    <r>
      <rPr>
        <sz val="13"/>
        <rFont val="Times New Roman"/>
        <family val="1"/>
      </rPr>
      <t>bột canh</t>
    </r>
  </si>
  <si>
    <r>
      <rPr>
        <sz val="13"/>
        <rFont val="Times New Roman"/>
        <family val="1"/>
      </rPr>
      <t>thùng</t>
    </r>
  </si>
  <si>
    <r>
      <rPr>
        <sz val="12"/>
        <rFont val="Times New Roman"/>
        <family val="1"/>
      </rPr>
      <t>Cháu Huy Kỳ</t>
    </r>
  </si>
  <si>
    <r>
      <rPr>
        <sz val="13"/>
        <rFont val="Times New Roman"/>
        <family val="1"/>
      </rPr>
      <t>bún khô</t>
    </r>
  </si>
  <si>
    <r>
      <rPr>
        <b/>
        <sz val="10"/>
        <rFont val="Times New Roman"/>
        <family val="1"/>
      </rPr>
      <t>Ngày</t>
    </r>
  </si>
  <si>
    <r>
      <rPr>
        <b/>
        <sz val="10"/>
        <rFont val="Times New Roman"/>
        <family val="1"/>
      </rPr>
      <t>Diễn giải</t>
    </r>
  </si>
  <si>
    <r>
      <rPr>
        <b/>
        <sz val="10"/>
        <rFont val="Times New Roman"/>
        <family val="1"/>
      </rPr>
      <t>ĐVT</t>
    </r>
  </si>
  <si>
    <r>
      <rPr>
        <b/>
        <sz val="10"/>
        <rFont val="Times New Roman"/>
        <family val="1"/>
      </rPr>
      <t>Khối lượng</t>
    </r>
  </si>
  <si>
    <r>
      <rPr>
        <b/>
        <sz val="10"/>
        <rFont val="Times New Roman"/>
        <family val="1"/>
      </rPr>
      <t>Đơn giá</t>
    </r>
  </si>
  <si>
    <r>
      <rPr>
        <b/>
        <sz val="10"/>
        <rFont val="Times New Roman"/>
        <family val="1"/>
      </rPr>
      <t>Thành Tiền</t>
    </r>
  </si>
  <si>
    <r>
      <rPr>
        <b/>
        <sz val="14"/>
        <rFont val="Times New Roman"/>
        <family val="1"/>
      </rPr>
      <t>Tổng</t>
    </r>
  </si>
  <si>
    <t>Chả chiên</t>
  </si>
  <si>
    <t>Xả</t>
  </si>
  <si>
    <t>Sú tim</t>
  </si>
  <si>
    <t>bó</t>
  </si>
  <si>
    <t>Cá viên chiên</t>
  </si>
  <si>
    <t>gói</t>
  </si>
  <si>
    <t>Rau má</t>
  </si>
  <si>
    <t>Giá cà thơm</t>
  </si>
  <si>
    <t>Tiền điện T12/2022</t>
  </si>
  <si>
    <t>Gạo</t>
  </si>
  <si>
    <t>Ga</t>
  </si>
  <si>
    <t>Xe chở bún khô</t>
  </si>
  <si>
    <t>Mắm ruốc</t>
  </si>
  <si>
    <t>Tiền nước T12/2022</t>
  </si>
  <si>
    <t>Điện thoại T10+ 11/2022</t>
  </si>
  <si>
    <t>Cá ngân</t>
  </si>
  <si>
    <t>Lương cô Hồng T12/2022</t>
  </si>
  <si>
    <r>
      <rPr>
        <sz val="10"/>
        <rFont val="Times New Roman"/>
        <family val="1"/>
      </rPr>
      <t>Lương phụ bếp ( chị Minh Ngọc)
T12/2022</t>
    </r>
  </si>
  <si>
    <r>
      <rPr>
        <b/>
        <sz val="11.5"/>
        <rFont val="Times New Roman"/>
        <family val="1"/>
      </rPr>
      <t>Ngày</t>
    </r>
  </si>
  <si>
    <r>
      <rPr>
        <b/>
        <sz val="11.5"/>
        <rFont val="Times New Roman"/>
        <family val="1"/>
      </rPr>
      <t>Diễn giải</t>
    </r>
  </si>
  <si>
    <r>
      <rPr>
        <b/>
        <sz val="11.5"/>
        <rFont val="Times New Roman"/>
        <family val="1"/>
      </rPr>
      <t>Số phiếu</t>
    </r>
  </si>
  <si>
    <r>
      <rPr>
        <b/>
        <sz val="11.5"/>
        <rFont val="Times New Roman"/>
        <family val="1"/>
      </rPr>
      <t>Thành Tiền</t>
    </r>
  </si>
  <si>
    <r>
      <rPr>
        <sz val="11.5"/>
        <rFont val="Times New Roman"/>
        <family val="1"/>
      </rPr>
      <t>Thu bán phiếu</t>
    </r>
  </si>
  <si>
    <r>
      <rPr>
        <b/>
        <sz val="11.5"/>
        <rFont val="Times New Roman"/>
        <family val="1"/>
      </rPr>
      <t>Tổng</t>
    </r>
  </si>
  <si>
    <t>Thu bán phiếu</t>
  </si>
  <si>
    <t>Hỗ trợ</t>
  </si>
  <si>
    <r>
      <rPr>
        <sz val="12"/>
        <rFont val="Times New Roman"/>
        <family val="1"/>
      </rPr>
      <t>Lương phụ bếp ( chị Minh Ngọc)
T12/2022</t>
    </r>
  </si>
  <si>
    <t>Anh Dũng - Nguyễn Đình Chiểu</t>
  </si>
  <si>
    <t>Nhóm quán cơm</t>
  </si>
  <si>
    <t>Em Ngô Thị Lan Phương - HCM</t>
  </si>
  <si>
    <t>Cháu Huy Kỳ</t>
  </si>
  <si>
    <t>chuối xanh</t>
  </si>
  <si>
    <t>Dầu ăn</t>
  </si>
  <si>
    <t>đường</t>
  </si>
  <si>
    <t>bột canh</t>
  </si>
  <si>
    <t>thùng</t>
  </si>
  <si>
    <t>bún khô</t>
  </si>
  <si>
    <t>THÁNG 1/2023</t>
  </si>
  <si>
    <t>Tồn tháng 12/2022 mang sang</t>
  </si>
  <si>
    <t>Ghi chú</t>
  </si>
  <si>
    <t>Thu tiền bán phiếu cơm ngày 03/01/2023</t>
  </si>
  <si>
    <t>Thu tiền bán phiếu cơm ngày 05/01/2023</t>
  </si>
  <si>
    <t>Thu tiền bán phiếu cơm ngày 07/01/2023</t>
  </si>
  <si>
    <t>Anh Lê Phước Lộc - Phan Thiết ủng hộ KTX</t>
  </si>
  <si>
    <t xml:space="preserve">Chị Phan Thị Lan - Nguyên Tử Lực ủng hộ KTX </t>
  </si>
  <si>
    <t>Quán cơm 2000đ SG hỗ trợ</t>
  </si>
  <si>
    <t>Tỏi</t>
  </si>
  <si>
    <t>Lương cô Hồng T1/2023</t>
  </si>
  <si>
    <r>
      <rPr>
        <sz val="12"/>
        <rFont val="Times New Roman"/>
        <family val="1"/>
      </rPr>
      <t>Lương phụ bếp ( chị Minh Ngọc)
T1/2023</t>
    </r>
  </si>
  <si>
    <t>Tháng 13 - Cô Hồng</t>
  </si>
  <si>
    <t>Tháng 13 - Chị Minh Ngọc</t>
  </si>
  <si>
    <t>Chi phí ngày 03/01/2023</t>
  </si>
  <si>
    <t>Chi phí ngày 05/01/2023</t>
  </si>
  <si>
    <t>Chi phí ngày 07/01/2023</t>
  </si>
  <si>
    <t>COM</t>
  </si>
  <si>
    <t>HO TRO</t>
  </si>
  <si>
    <t>CHI PHI</t>
  </si>
  <si>
    <t>THÁNG 2/2023</t>
  </si>
  <si>
    <t>Tồn tháng 1/2023 mang sang</t>
  </si>
  <si>
    <t>* Tồn quỹ tháng 2/2023</t>
  </si>
  <si>
    <t>Nước uống</t>
  </si>
  <si>
    <t>Củ cải</t>
  </si>
  <si>
    <t>Nước rửa chén</t>
  </si>
  <si>
    <t>Điện tháng 1+2/2023</t>
  </si>
  <si>
    <t>Cải ngọt</t>
  </si>
  <si>
    <t>Trứng gà</t>
  </si>
  <si>
    <t>Cá bạc má</t>
  </si>
  <si>
    <t>Tiền điện thoại 2 tháng</t>
  </si>
  <si>
    <t>Thay bóng đèn</t>
  </si>
  <si>
    <t>Lương cô Hồng T2/2023</t>
  </si>
  <si>
    <r>
      <rPr>
        <sz val="12"/>
        <rFont val="Times New Roman"/>
        <family val="1"/>
      </rPr>
      <t>Lương phụ bếp ( chị Minh Ngọc)
T2/2023</t>
    </r>
  </si>
  <si>
    <t>Chi phí ngày 14/02/2023</t>
  </si>
  <si>
    <t>Chi phí ngày 16/02/2023</t>
  </si>
  <si>
    <t>Chi phí ngày 18/02/2023</t>
  </si>
  <si>
    <t>Chi phí ngày 21/02/2023</t>
  </si>
  <si>
    <t>Chi phí ngày 23/02/2023</t>
  </si>
  <si>
    <t>Chi phí ngày 25/02/2023</t>
  </si>
  <si>
    <t>Chi phí ngày 12/02/2023</t>
  </si>
  <si>
    <t>Thu bán phiếu ngày 14/02/2023</t>
  </si>
  <si>
    <t>Thu bán phiếu ngày 16/02/2023</t>
  </si>
  <si>
    <t>Thu bán phiếu ngày 18/02/2023</t>
  </si>
  <si>
    <t>Thu bán phiếu ngày 21/02/2023</t>
  </si>
  <si>
    <t>Thu bán phiếu ngày 22/02/2023</t>
  </si>
  <si>
    <t>Thu bán phiếu ngày 25/02/2023</t>
  </si>
  <si>
    <t>Thu bán phiếu ngày 28/02/2023</t>
  </si>
  <si>
    <t>* Tồn quỹ tháng 1/2023</t>
  </si>
  <si>
    <t>THÁNG 3/2023</t>
  </si>
  <si>
    <t>Tồn tháng 2/2023 mang sang</t>
  </si>
  <si>
    <t>* Tồn quỹ tháng 3/2023</t>
  </si>
  <si>
    <t>Xả xay</t>
  </si>
  <si>
    <t>Tiền điện thoại</t>
  </si>
  <si>
    <t>Giấy ăn</t>
  </si>
  <si>
    <t>cây</t>
  </si>
  <si>
    <t>Nước màu</t>
  </si>
  <si>
    <t>chai</t>
  </si>
  <si>
    <t>Thịt đùi</t>
  </si>
  <si>
    <t>Tiền nước</t>
  </si>
  <si>
    <t>Ớt trái</t>
  </si>
  <si>
    <t>Tiền điện</t>
  </si>
  <si>
    <t>Lương cô Hồng T3/2023</t>
  </si>
  <si>
    <r>
      <rPr>
        <sz val="12"/>
        <rFont val="Times New Roman"/>
        <family val="1"/>
      </rPr>
      <t>Lương phụ bếp ( chị Minh Ngọc)
T3/2023</t>
    </r>
  </si>
  <si>
    <t>Chi phí ngày 02/03/2023</t>
  </si>
  <si>
    <t>Chi phí ngày 04/03/2024</t>
  </si>
  <si>
    <t>Chi phí ngày 07/03/2025</t>
  </si>
  <si>
    <t>Chi phí ngày 09/03/2026</t>
  </si>
  <si>
    <t>Chi phí ngày 11/03/2027</t>
  </si>
  <si>
    <t>Chi phí ngày 14/03/2028</t>
  </si>
  <si>
    <t>Chi phí ngày 16/03/2029</t>
  </si>
  <si>
    <t>Chi phí ngày 18/03/2030</t>
  </si>
  <si>
    <t>Chi phí ngày 21/03/2031</t>
  </si>
  <si>
    <t>Chi phí ngày 23/03/2032</t>
  </si>
  <si>
    <t>Chi phí ngày 25/03/2033</t>
  </si>
  <si>
    <t>Chi phí ngày 28/03/2034</t>
  </si>
  <si>
    <t>Chi phí ngày 30/03/2035</t>
  </si>
  <si>
    <t>Thu bán phiếu ngày 02/03/2023</t>
  </si>
  <si>
    <t>Thu bán phiếu ngày 04/03/2023</t>
  </si>
  <si>
    <t>Thu bán phiếu ngày 07/03/2023</t>
  </si>
  <si>
    <t>Thu bán phiếu ngày 09/03/2023</t>
  </si>
  <si>
    <t>Thu bán phiếu ngày 11/03/2023</t>
  </si>
  <si>
    <t>Thu bán phiếu ngày 14/03/2023</t>
  </si>
  <si>
    <t>Thu bán phiếu ngày 16/03/2023</t>
  </si>
  <si>
    <t>Thu bán phiếu ngày 18/03/2023</t>
  </si>
  <si>
    <t>Thu bán phiếu ngày 21/03/2023</t>
  </si>
  <si>
    <t>Thu bán phiếu ngày 23/03/2023</t>
  </si>
  <si>
    <t>Thu bán phiếu ngày 25/03/2023</t>
  </si>
  <si>
    <t>Thu bán phiếu ngày 28/03/2023</t>
  </si>
  <si>
    <t>Thu bán phiếu ngày 30/03/2023</t>
  </si>
  <si>
    <t>Anh Nguyễn Tài (Bình Nam) ủng hộ KTX</t>
  </si>
  <si>
    <t>Chị Cao Thị Phượng - Ánh Sáng ủng hộ KTX</t>
  </si>
  <si>
    <t>Bà Tôn Nữ Diệu Thanh - Hai Bà Trưng ủng hộ KTX</t>
  </si>
  <si>
    <t>Bà Lê Thị Thương - Hai Bà Trưng ủng hộ KTX</t>
  </si>
  <si>
    <t>Bà Trần Thị Châu - Tây Hồ ủng hộ KTX</t>
  </si>
  <si>
    <t>Bà Nguyễn Thị Thu Hà - 50USD*(23,840đ) ủng hộ KTX</t>
  </si>
  <si>
    <t>Ngô Thị Thu Thủy - HCM ủng hộ KTX</t>
  </si>
  <si>
    <t>Trần Thị Diệu Quỳnh - HCM ủng hộ KTX</t>
  </si>
  <si>
    <t>Triệu Tiểu Thuyết - Sinh viên ủng hộ KTX</t>
  </si>
  <si>
    <t>THÁNG 4/2023</t>
  </si>
  <si>
    <t>Tồn tháng 3/2023 mang sang</t>
  </si>
  <si>
    <t>* Tồn quỹ tháng 4/2023</t>
  </si>
  <si>
    <t>Lương cô Hồng T4/2023</t>
  </si>
  <si>
    <r>
      <rPr>
        <sz val="12"/>
        <rFont val="Times New Roman"/>
        <family val="1"/>
      </rPr>
      <t>Lương phụ bếp ( chị Minh Ngọc)
T4/2023</t>
    </r>
  </si>
  <si>
    <t>Chị Le Thi Phuong Anh ủng hộ KTX</t>
  </si>
  <si>
    <t>Chị Năm - Sài Gòn</t>
  </si>
  <si>
    <t>Chị Cúc - Nguyễn Công Trứ</t>
  </si>
  <si>
    <t>MTQ Ẩn danh</t>
  </si>
  <si>
    <t>Con gái - Nguyễn Thị Mẫn - Bảo Lộc</t>
  </si>
  <si>
    <t>Chi phí ngày 01/04/2023</t>
  </si>
  <si>
    <t>Chi phí ngày 04/04/2023</t>
  </si>
  <si>
    <t>Chi phí ngày 06/04/2023</t>
  </si>
  <si>
    <t>Chi phí ngày 08/04/2023</t>
  </si>
  <si>
    <t>Chi phí ngày 11/04/2023</t>
  </si>
  <si>
    <t>Chi phí ngày 13/04/2023</t>
  </si>
  <si>
    <t>Chi phí ngày 15/04/2023</t>
  </si>
  <si>
    <t>Chi phí ngày 18/04/2023</t>
  </si>
  <si>
    <t>Chi phí ngày 20/04/2023</t>
  </si>
  <si>
    <t>Chi phí ngày 22/04/2023</t>
  </si>
  <si>
    <t>Chi phí ngày 25/04/2023</t>
  </si>
  <si>
    <t>Chi phí ngày 27/04/2023</t>
  </si>
  <si>
    <t>Chi phí ngày 29/04/2023</t>
  </si>
  <si>
    <t>Thu bán phiếu ngày 01/04/2023</t>
  </si>
  <si>
    <t>Thu bán phiếu ngày 04/04/2023</t>
  </si>
  <si>
    <t>Thu bán phiếu ngày 06/04/2023</t>
  </si>
  <si>
    <t>Thu bán phiếu ngày 08/04/2023</t>
  </si>
  <si>
    <t>Thu bán phiếu ngày 11/04/2023</t>
  </si>
  <si>
    <t>Thu bán phiếu ngày 13/04/2023</t>
  </si>
  <si>
    <t>Thu bán phiếu ngày 15/04/2023</t>
  </si>
  <si>
    <t>Thu bán phiếu ngày 18/04/2023</t>
  </si>
  <si>
    <t>Thu bán phiếu ngày 20/04/2023</t>
  </si>
  <si>
    <t>Thu bán phiếu ngày 22/04/2023</t>
  </si>
  <si>
    <t>Thu bán phiếu ngày 25/04/2023</t>
  </si>
  <si>
    <t>Thu bán phiếu ngày 27/04/2023</t>
  </si>
  <si>
    <t>Thu bán phiếu ngày 29/04/2023</t>
  </si>
  <si>
    <t>THÁNG 5/2023</t>
  </si>
  <si>
    <t>Tồn tháng 4/2023 mang sang</t>
  </si>
  <si>
    <t>Sả</t>
  </si>
  <si>
    <t>Cá nục</t>
  </si>
  <si>
    <t>Lương cô Hồng T5/2023</t>
  </si>
  <si>
    <t>Lương phụ bếp ( chị Minh Ngọc) T5/2023</t>
  </si>
  <si>
    <t>Chi phí ngày 02/05/2023</t>
  </si>
  <si>
    <t>Chi phí ngày 04/05/2023</t>
  </si>
  <si>
    <t>Chi phí ngày 06/05/2023</t>
  </si>
  <si>
    <t>Chi phí ngày 09/05/2023</t>
  </si>
  <si>
    <t>Chi phí ngày 11/05/2023</t>
  </si>
  <si>
    <t>Chi phí ngày 13/05/2023</t>
  </si>
  <si>
    <t>Chi phí ngày 16/05/2023</t>
  </si>
  <si>
    <t>Chi phí ngày 18/05/2023</t>
  </si>
  <si>
    <t>Chi phí ngày 20/05/2023</t>
  </si>
  <si>
    <t>Chi phí ngày 23/05/2023</t>
  </si>
  <si>
    <t>Chi phí ngày 25/05/2023</t>
  </si>
  <si>
    <t>Chi phí ngày 27/05/2023</t>
  </si>
  <si>
    <t>Chi phí ngày 30/05/2023</t>
  </si>
  <si>
    <t>Cựu sinh viên Đà Lạt</t>
  </si>
  <si>
    <t>Anh Nguyễn Tài, Hoàng Hoa Thám</t>
  </si>
  <si>
    <t>Chị Thanh Đức, Đà Lạt</t>
  </si>
  <si>
    <t>Thu bán phiếu ngày 02/05/2023</t>
  </si>
  <si>
    <t>Thu bán phiếu ngày 04/05/2023</t>
  </si>
  <si>
    <t>Thu bán phiếu ngày 06/05/2023</t>
  </si>
  <si>
    <t>Thu bán phiếu ngày 09/05/2023</t>
  </si>
  <si>
    <t>Thu bán phiếu ngày 11/05/2023</t>
  </si>
  <si>
    <t>Thu bán phiếu ngày 13/05/2023</t>
  </si>
  <si>
    <t>Thu bán phiếu ngày 16/05/2023</t>
  </si>
  <si>
    <t>Thu bán phiếu ngày 18/05/2023</t>
  </si>
  <si>
    <t>Thu bán phiếu ngày 20/05/2023</t>
  </si>
  <si>
    <t>Thu bán phiếu ngày 23/05/2023</t>
  </si>
  <si>
    <t>Thu bán phiếu ngày 25/05/2023</t>
  </si>
  <si>
    <t>Thu bán phiếu ngày 27/05/2023</t>
  </si>
  <si>
    <t>Thu bán phiếu ngày 30/05/2023</t>
  </si>
  <si>
    <t>Tồn tháng 5/2023 mang sang</t>
  </si>
  <si>
    <t>* Tồn quỹ tháng 5/2023</t>
  </si>
  <si>
    <t>Thu bán phiếu ngày 01/06/2023</t>
  </si>
  <si>
    <t>Thu bán phiếu ngày 03/06/2023</t>
  </si>
  <si>
    <t>Thu bán phiếu ngày 06/06/2023</t>
  </si>
  <si>
    <t>Thu bán phiếu ngày 08/06/2023</t>
  </si>
  <si>
    <t>Thu bán phiếu ngày 10/06/2023</t>
  </si>
  <si>
    <t>Thu bán phiếu ngày 13/06/2023</t>
  </si>
  <si>
    <t>Thu bán phiếu ngày 15/06/2023</t>
  </si>
  <si>
    <t>Thu bán phiếu ngày 17/06/2023</t>
  </si>
  <si>
    <t>Thu bán phiếu ngày 20/06/2023</t>
  </si>
  <si>
    <t>Thu bán phiếu ngày 22/06/2023</t>
  </si>
  <si>
    <t>Thu bán phiếu ngày 24/06/2023</t>
  </si>
  <si>
    <t>Thu bán phiếu ngày 27/06/2023</t>
  </si>
  <si>
    <t>Thu bán phiếu ngày 29/06/2023</t>
  </si>
  <si>
    <t>Thu bán phiếu ngày 01/07/2023</t>
  </si>
  <si>
    <t>Thu bán phiếu ngày 04/06/2023</t>
  </si>
  <si>
    <t>Bí đỏ</t>
  </si>
  <si>
    <t>Bảng thông báo</t>
  </si>
  <si>
    <t>Lương cô Hồng T6/2023</t>
  </si>
  <si>
    <t>Lương phụ bếp ( chị Minh Ngọc) T6/2023</t>
  </si>
  <si>
    <t>Phí viễn thông T6,7/23</t>
  </si>
  <si>
    <t>Lương cô Hồng T7/2023</t>
  </si>
  <si>
    <t>Lương phụ bếp ( chị Minh Ngọc) T7/2023</t>
  </si>
  <si>
    <t>Chi phí ngày 01/06/2023</t>
  </si>
  <si>
    <t>Chi phí ngày 03/06/2023</t>
  </si>
  <si>
    <t>Chi phí ngày 06/06/2023</t>
  </si>
  <si>
    <t>Chi phí ngày 08/06/2023</t>
  </si>
  <si>
    <t>Chi phí ngày 01/07/2023</t>
  </si>
  <si>
    <t>Chi phí ngày 04/07/2023</t>
  </si>
  <si>
    <t>Chi phí ngày 10/06/2023</t>
  </si>
  <si>
    <t>Chi phí ngày 13/06/2023</t>
  </si>
  <si>
    <t>Chi phí ngày 15/06/2023</t>
  </si>
  <si>
    <t>Chi phí ngày 17/06/2023</t>
  </si>
  <si>
    <t>Chi phí ngày 20/06/2023</t>
  </si>
  <si>
    <t>Chi phí ngày 22/06/2023</t>
  </si>
  <si>
    <t>Chi phí ngày 24/06/2023</t>
  </si>
  <si>
    <t>Chi phí ngày 27/06/2023</t>
  </si>
  <si>
    <t>Chi phí ngày 29/06/2023</t>
  </si>
  <si>
    <t>Chi phí ngày 31/07/2023</t>
  </si>
  <si>
    <t>Chị Thắm khu Dã Chiến</t>
  </si>
  <si>
    <t>Lương tháng 13 cô Hồng 2023</t>
  </si>
  <si>
    <t>Lương tháng 13 phụ bếp (chị Minh Ngọc) 2023</t>
  </si>
  <si>
    <t>Chi lương T13/2023</t>
  </si>
  <si>
    <t>THÁNG 6,7/2023 đến hết THÁNG 1/2024</t>
  </si>
  <si>
    <t>* Tồn quỹ tháng 1/2024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</si>
</sst>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3" formatCode="_(* #,##0.00_);_(* \(#,##0.00\);_(* &quot;-&quot;??_);_(@_)"/>
    <numFmt numFmtId="164" formatCode="_(* #,##0_);_(* \(#,##0\);_(* &quot;-&quot;??_);_(@_)"/>
    <numFmt numFmtId="165" formatCode="mm/dd/yyyy"/>
    <numFmt numFmtId="166" formatCode="#\ ###\ ###&quot;đ&quot;"/>
    <numFmt numFmtId="167" formatCode="d/m/yyyy;@"/>
    <numFmt numFmtId="168" formatCode="0.0"/>
    <numFmt numFmtId="169" formatCode="#,##0;[Red]#,##0"/>
    <numFmt numFmtId="170" formatCode="dd/mm/yyyy;@"/>
    <numFmt numFmtId="171" formatCode="d/mm/yyyy;@"/>
    <numFmt numFmtId="172" formatCode="0;[Red]0"/>
    <numFmt numFmtId="173" formatCode="m/d/yyyy;@"/>
    <numFmt numFmtId="174" formatCode="dd/m/yy;@"/>
    <numFmt numFmtId="175" formatCode="m/dd/yyyy;@"/>
  </numFmts>
  <fonts count="67" x14ac:knownFonts="1">
    <font>
      <sz val="10"/>
      <name val="Arial"/>
    </font>
    <font>
      <b/>
      <sz val="11"/>
      <color indexed="52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52"/>
      <name val="Calibri"/>
      <family val="2"/>
    </font>
    <font>
      <b/>
      <sz val="15"/>
      <color indexed="56"/>
      <name val="Calibri"/>
      <family val="2"/>
    </font>
    <font>
      <sz val="11"/>
      <color indexed="9"/>
      <name val="Calibri"/>
      <family val="2"/>
    </font>
    <font>
      <sz val="11"/>
      <color indexed="60"/>
      <name val="Calibri"/>
      <family val="2"/>
    </font>
    <font>
      <b/>
      <sz val="11"/>
      <color indexed="56"/>
      <name val="Calibri"/>
      <family val="2"/>
    </font>
    <font>
      <b/>
      <sz val="11"/>
      <color indexed="9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b/>
      <sz val="18"/>
      <color indexed="56"/>
      <name val="Cambria"/>
      <family val="1"/>
    </font>
    <font>
      <b/>
      <sz val="13"/>
      <color indexed="56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63"/>
      <name val="Calibri"/>
      <family val="2"/>
    </font>
    <font>
      <sz val="11"/>
      <color indexed="62"/>
      <name val="Calibri"/>
      <family val="2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2"/>
      <name val="Times New Roman"/>
      <family val="1"/>
    </font>
    <font>
      <b/>
      <sz val="16"/>
      <name val="Times New Roman"/>
      <family val="1"/>
    </font>
    <font>
      <i/>
      <sz val="11"/>
      <color indexed="8"/>
      <name val="Times New Roman"/>
      <family val="1"/>
    </font>
    <font>
      <b/>
      <sz val="12"/>
      <name val="Times New Roman"/>
      <family val="1"/>
    </font>
    <font>
      <sz val="9"/>
      <color indexed="8"/>
      <name val="Arial"/>
      <family val="2"/>
    </font>
    <font>
      <b/>
      <sz val="13"/>
      <color indexed="12"/>
      <name val="Times New Roman"/>
      <family val="1"/>
    </font>
    <font>
      <b/>
      <sz val="14"/>
      <color indexed="12"/>
      <name val="Times New Roman"/>
      <family val="1"/>
    </font>
    <font>
      <b/>
      <u/>
      <sz val="12"/>
      <color indexed="1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sz val="13"/>
      <color indexed="8"/>
      <name val="Times New Roman"/>
      <family val="1"/>
    </font>
    <font>
      <b/>
      <sz val="13"/>
      <color indexed="10"/>
      <name val="Times New Roman"/>
      <family val="1"/>
    </font>
    <font>
      <sz val="12"/>
      <color indexed="12"/>
      <name val="Times New Roman"/>
      <family val="1"/>
    </font>
    <font>
      <b/>
      <sz val="13"/>
      <color indexed="8"/>
      <name val="Times New Roman"/>
      <family val="1"/>
    </font>
    <font>
      <sz val="14"/>
      <color indexed="8"/>
      <name val="Times New Roman"/>
      <family val="1"/>
    </font>
    <font>
      <b/>
      <sz val="14"/>
      <color indexed="10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sz val="12"/>
      <color indexed="10"/>
      <name val="Times New Roman"/>
      <family val="1"/>
    </font>
    <font>
      <sz val="10"/>
      <color rgb="FF000000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20"/>
      <name val="Times New Roman"/>
      <family val="1"/>
    </font>
    <font>
      <b/>
      <i/>
      <sz val="13"/>
      <name val="Times New Roman"/>
      <family val="1"/>
    </font>
    <font>
      <sz val="10"/>
      <color rgb="FF000000"/>
      <name val="Verdana"/>
      <family val="2"/>
    </font>
    <font>
      <b/>
      <sz val="10"/>
      <color rgb="FF000000"/>
      <name val="Verdana"/>
      <family val="2"/>
    </font>
    <font>
      <sz val="11"/>
      <color rgb="FF000000"/>
      <name val="Times New Roman"/>
      <family val="2"/>
    </font>
    <font>
      <sz val="13"/>
      <color rgb="FF000000"/>
      <name val="Times New Roman"/>
      <family val="2"/>
    </font>
    <font>
      <b/>
      <sz val="10"/>
      <name val="Times New Roman"/>
      <family val="1"/>
    </font>
    <font>
      <b/>
      <sz val="10"/>
      <color rgb="FFFF0000"/>
      <name val="Times New Roman"/>
      <family val="2"/>
    </font>
    <font>
      <b/>
      <sz val="10"/>
      <color rgb="FFFF0000"/>
      <name val="Times New Roman"/>
      <family val="1"/>
    </font>
    <font>
      <b/>
      <sz val="11.5"/>
      <name val="Times New Roman"/>
      <family val="1"/>
    </font>
    <font>
      <sz val="11.5"/>
      <color rgb="FF000000"/>
      <name val="Times New Roman"/>
      <family val="2"/>
    </font>
    <font>
      <sz val="11.5"/>
      <name val="Times New Roman"/>
      <family val="1"/>
    </font>
    <font>
      <b/>
      <sz val="11.5"/>
      <color rgb="FFFF0000"/>
      <name val="Times New Roman"/>
      <family val="2"/>
    </font>
    <font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0"/>
      <color rgb="FF000000"/>
      <name val="Times New Roman"/>
      <charset val="204"/>
    </font>
    <font>
      <b/>
      <sz val="10"/>
      <name val="Times New Roman"/>
    </font>
    <font>
      <sz val="12"/>
      <color rgb="FF000000"/>
      <name val="Times New Roman"/>
      <family val="2"/>
    </font>
    <font>
      <sz val="12"/>
      <name val="Arial"/>
      <family val="2"/>
    </font>
    <font>
      <b/>
      <sz val="12"/>
      <color rgb="FFFF0000"/>
      <name val="Times New Roman"/>
      <family val="2"/>
    </font>
    <font>
      <sz val="11"/>
      <name val="Times New Roman"/>
      <family val="1"/>
    </font>
    <font>
      <b/>
      <sz val="13"/>
      <color rgb="FFFF0000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BD4B4"/>
      </patternFill>
    </fill>
    <fill>
      <patternFill patternType="solid">
        <fgColor rgb="FFFAD3B4"/>
      </patternFill>
    </fill>
    <fill>
      <patternFill patternType="solid">
        <fgColor rgb="FFF9BE8F"/>
      </patternFill>
    </fill>
  </fills>
  <borders count="3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</borders>
  <cellStyleXfs count="46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11" fillId="3" borderId="0" applyNumberFormat="0" applyBorder="0" applyAlignment="0" applyProtection="0"/>
    <xf numFmtId="0" fontId="1" fillId="20" borderId="1" applyNumberFormat="0" applyAlignment="0" applyProtection="0"/>
    <xf numFmtId="0" fontId="9" fillId="21" borderId="2" applyNumberFormat="0" applyAlignment="0" applyProtection="0"/>
    <xf numFmtId="43" fontId="39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5" fillId="0" borderId="3" applyNumberFormat="0" applyFill="0" applyAlignment="0" applyProtection="0"/>
    <xf numFmtId="0" fontId="13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17" fillId="7" borderId="1" applyNumberFormat="0" applyAlignment="0" applyProtection="0"/>
    <xf numFmtId="0" fontId="4" fillId="0" borderId="6" applyNumberFormat="0" applyFill="0" applyAlignment="0" applyProtection="0"/>
    <xf numFmtId="0" fontId="7" fillId="22" borderId="0" applyNumberFormat="0" applyBorder="0" applyAlignment="0" applyProtection="0"/>
    <xf numFmtId="0" fontId="42" fillId="0" borderId="0"/>
    <xf numFmtId="0" fontId="39" fillId="23" borderId="7" applyNumberFormat="0" applyFont="0" applyAlignment="0" applyProtection="0"/>
    <xf numFmtId="0" fontId="16" fillId="20" borderId="8" applyNumberFormat="0" applyAlignment="0" applyProtection="0"/>
    <xf numFmtId="0" fontId="12" fillId="0" borderId="0" applyNumberFormat="0" applyFill="0" applyBorder="0" applyAlignment="0" applyProtection="0"/>
    <xf numFmtId="0" fontId="3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60" fillId="0" borderId="0"/>
  </cellStyleXfs>
  <cellXfs count="292">
    <xf numFmtId="0" fontId="0" fillId="0" borderId="0" xfId="0"/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19" fillId="0" borderId="0" xfId="0" applyFont="1"/>
    <xf numFmtId="0" fontId="19" fillId="0" borderId="0" xfId="0" applyFont="1" applyAlignment="1">
      <alignment horizontal="center"/>
    </xf>
    <xf numFmtId="165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3" fillId="0" borderId="0" xfId="0" applyFont="1" applyAlignment="1">
      <alignment horizontal="right"/>
    </xf>
    <xf numFmtId="0" fontId="25" fillId="0" borderId="0" xfId="0" applyFont="1" applyAlignment="1">
      <alignment horizontal="center"/>
    </xf>
    <xf numFmtId="3" fontId="19" fillId="0" borderId="0" xfId="0" applyNumberFormat="1" applyFont="1"/>
    <xf numFmtId="3" fontId="18" fillId="0" borderId="0" xfId="0" applyNumberFormat="1" applyFont="1"/>
    <xf numFmtId="3" fontId="27" fillId="0" borderId="0" xfId="0" applyNumberFormat="1" applyFont="1" applyAlignment="1">
      <alignment vertical="center"/>
    </xf>
    <xf numFmtId="3" fontId="28" fillId="0" borderId="0" xfId="0" applyNumberFormat="1" applyFont="1" applyAlignment="1">
      <alignment vertical="center"/>
    </xf>
    <xf numFmtId="0" fontId="19" fillId="0" borderId="0" xfId="0" applyFont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/>
    </xf>
    <xf numFmtId="0" fontId="29" fillId="0" borderId="0" xfId="0" applyFont="1"/>
    <xf numFmtId="0" fontId="30" fillId="0" borderId="0" xfId="0" applyFont="1"/>
    <xf numFmtId="0" fontId="31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21" fillId="0" borderId="0" xfId="0" applyFont="1"/>
    <xf numFmtId="0" fontId="30" fillId="0" borderId="0" xfId="0" applyFont="1" applyAlignment="1">
      <alignment horizontal="center"/>
    </xf>
    <xf numFmtId="0" fontId="33" fillId="0" borderId="0" xfId="0" applyFont="1" applyAlignment="1">
      <alignment horizontal="left" vertical="center"/>
    </xf>
    <xf numFmtId="165" fontId="33" fillId="0" borderId="10" xfId="0" applyNumberFormat="1" applyFont="1" applyBorder="1" applyAlignment="1">
      <alignment horizontal="center" vertical="center"/>
    </xf>
    <xf numFmtId="166" fontId="21" fillId="0" borderId="0" xfId="0" applyNumberFormat="1" applyFont="1"/>
    <xf numFmtId="0" fontId="29" fillId="0" borderId="0" xfId="0" applyFont="1" applyAlignment="1">
      <alignment vertical="center"/>
    </xf>
    <xf numFmtId="0" fontId="35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36" fillId="0" borderId="10" xfId="0" applyFont="1" applyBorder="1" applyAlignment="1">
      <alignment horizontal="center" vertical="center"/>
    </xf>
    <xf numFmtId="3" fontId="36" fillId="0" borderId="10" xfId="0" applyNumberFormat="1" applyFont="1" applyBorder="1" applyAlignment="1">
      <alignment vertical="center"/>
    </xf>
    <xf numFmtId="3" fontId="33" fillId="0" borderId="10" xfId="0" applyNumberFormat="1" applyFont="1" applyBorder="1" applyAlignment="1">
      <alignment vertical="center"/>
    </xf>
    <xf numFmtId="3" fontId="38" fillId="0" borderId="10" xfId="0" applyNumberFormat="1" applyFont="1" applyBorder="1" applyAlignment="1">
      <alignment vertical="center"/>
    </xf>
    <xf numFmtId="0" fontId="31" fillId="0" borderId="0" xfId="0" applyFont="1" applyAlignment="1">
      <alignment horizontal="center" vertical="center"/>
    </xf>
    <xf numFmtId="166" fontId="31" fillId="0" borderId="0" xfId="0" applyNumberFormat="1" applyFont="1" applyAlignment="1">
      <alignment vertical="center"/>
    </xf>
    <xf numFmtId="3" fontId="31" fillId="0" borderId="10" xfId="0" applyNumberFormat="1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40" fillId="0" borderId="0" xfId="0" applyFont="1"/>
    <xf numFmtId="0" fontId="36" fillId="24" borderId="10" xfId="0" applyFont="1" applyFill="1" applyBorder="1" applyAlignment="1">
      <alignment horizontal="center" vertical="center"/>
    </xf>
    <xf numFmtId="0" fontId="31" fillId="24" borderId="10" xfId="0" applyFont="1" applyFill="1" applyBorder="1" applyAlignment="1">
      <alignment horizontal="center" vertical="center"/>
    </xf>
    <xf numFmtId="164" fontId="22" fillId="0" borderId="0" xfId="28" applyNumberFormat="1" applyFont="1" applyAlignment="1">
      <alignment horizontal="center" vertical="center"/>
    </xf>
    <xf numFmtId="164" fontId="31" fillId="24" borderId="10" xfId="28" applyNumberFormat="1" applyFont="1" applyFill="1" applyBorder="1" applyAlignment="1">
      <alignment horizontal="center" vertical="center"/>
    </xf>
    <xf numFmtId="164" fontId="31" fillId="0" borderId="10" xfId="28" applyNumberFormat="1" applyFont="1" applyBorder="1" applyAlignment="1">
      <alignment horizontal="center" vertical="center"/>
    </xf>
    <xf numFmtId="164" fontId="29" fillId="0" borderId="10" xfId="28" applyNumberFormat="1" applyFont="1" applyBorder="1" applyAlignment="1">
      <alignment vertical="center"/>
    </xf>
    <xf numFmtId="164" fontId="31" fillId="0" borderId="0" xfId="28" applyNumberFormat="1" applyFont="1" applyBorder="1" applyAlignment="1">
      <alignment vertical="center"/>
    </xf>
    <xf numFmtId="164" fontId="31" fillId="0" borderId="10" xfId="28" applyNumberFormat="1" applyFont="1" applyBorder="1" applyAlignment="1">
      <alignment vertical="center"/>
    </xf>
    <xf numFmtId="164" fontId="33" fillId="0" borderId="10" xfId="28" applyNumberFormat="1" applyFont="1" applyBorder="1" applyAlignment="1">
      <alignment vertical="center"/>
    </xf>
    <xf numFmtId="164" fontId="21" fillId="0" borderId="0" xfId="28" applyNumberFormat="1" applyFont="1" applyAlignment="1">
      <alignment vertical="center"/>
    </xf>
    <xf numFmtId="164" fontId="21" fillId="0" borderId="0" xfId="28" applyNumberFormat="1" applyFont="1" applyAlignment="1">
      <alignment horizontal="center" vertical="center"/>
    </xf>
    <xf numFmtId="14" fontId="44" fillId="0" borderId="10" xfId="0" applyNumberFormat="1" applyFont="1" applyBorder="1" applyAlignment="1">
      <alignment horizontal="center" vertical="center"/>
    </xf>
    <xf numFmtId="3" fontId="41" fillId="0" borderId="10" xfId="0" applyNumberFormat="1" applyFont="1" applyBorder="1" applyAlignment="1">
      <alignment vertical="center"/>
    </xf>
    <xf numFmtId="164" fontId="30" fillId="0" borderId="10" xfId="28" applyNumberFormat="1" applyFont="1" applyBorder="1" applyAlignment="1">
      <alignment horizontal="center" vertical="center"/>
    </xf>
    <xf numFmtId="165" fontId="19" fillId="0" borderId="10" xfId="0" applyNumberFormat="1" applyFont="1" applyBorder="1" applyAlignment="1">
      <alignment horizontal="center" vertical="center"/>
    </xf>
    <xf numFmtId="3" fontId="24" fillId="0" borderId="10" xfId="0" applyNumberFormat="1" applyFont="1" applyBorder="1" applyAlignment="1">
      <alignment vertical="center"/>
    </xf>
    <xf numFmtId="0" fontId="31" fillId="0" borderId="10" xfId="0" applyFont="1" applyBorder="1" applyAlignment="1">
      <alignment horizontal="center" vertical="center"/>
    </xf>
    <xf numFmtId="0" fontId="37" fillId="0" borderId="10" xfId="0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0" fillId="0" borderId="10" xfId="39" applyFont="1" applyBorder="1" applyAlignment="1">
      <alignment horizontal="center" vertical="top" wrapText="1"/>
    </xf>
    <xf numFmtId="1" fontId="43" fillId="0" borderId="10" xfId="39" applyNumberFormat="1" applyFont="1" applyBorder="1" applyAlignment="1">
      <alignment horizontal="center" vertical="top" shrinkToFit="1"/>
    </xf>
    <xf numFmtId="0" fontId="19" fillId="0" borderId="14" xfId="0" applyFont="1" applyBorder="1" applyAlignment="1">
      <alignment vertical="center"/>
    </xf>
    <xf numFmtId="0" fontId="29" fillId="0" borderId="11" xfId="0" applyFont="1" applyBorder="1" applyAlignment="1">
      <alignment horizontal="center" vertical="center"/>
    </xf>
    <xf numFmtId="0" fontId="30" fillId="0" borderId="12" xfId="0" applyFont="1" applyBorder="1" applyAlignment="1">
      <alignment vertical="center"/>
    </xf>
    <xf numFmtId="0" fontId="48" fillId="0" borderId="0" xfId="0" applyFont="1"/>
    <xf numFmtId="0" fontId="47" fillId="0" borderId="0" xfId="0" applyFont="1"/>
    <xf numFmtId="0" fontId="19" fillId="0" borderId="10" xfId="0" applyFont="1" applyBorder="1" applyAlignment="1">
      <alignment vertical="center"/>
    </xf>
    <xf numFmtId="167" fontId="43" fillId="0" borderId="10" xfId="39" applyNumberFormat="1" applyFont="1" applyBorder="1" applyAlignment="1">
      <alignment horizontal="center" vertical="top"/>
    </xf>
    <xf numFmtId="0" fontId="20" fillId="0" borderId="0" xfId="0" applyFont="1" applyAlignment="1">
      <alignment horizontal="center" vertical="center" wrapText="1"/>
    </xf>
    <xf numFmtId="164" fontId="30" fillId="0" borderId="11" xfId="0" applyNumberFormat="1" applyFont="1" applyBorder="1" applyAlignment="1">
      <alignment vertical="center"/>
    </xf>
    <xf numFmtId="164" fontId="35" fillId="0" borderId="0" xfId="0" applyNumberFormat="1" applyFont="1" applyAlignment="1">
      <alignment horizontal="center" vertical="center"/>
    </xf>
    <xf numFmtId="0" fontId="25" fillId="0" borderId="15" xfId="0" applyFont="1" applyBorder="1" applyAlignment="1">
      <alignment horizontal="left"/>
    </xf>
    <xf numFmtId="168" fontId="43" fillId="0" borderId="10" xfId="39" applyNumberFormat="1" applyFont="1" applyBorder="1" applyAlignment="1">
      <alignment horizontal="center" vertical="top" shrinkToFit="1"/>
    </xf>
    <xf numFmtId="0" fontId="44" fillId="0" borderId="10" xfId="0" applyFont="1" applyBorder="1" applyAlignment="1">
      <alignment horizontal="left" vertical="center"/>
    </xf>
    <xf numFmtId="0" fontId="19" fillId="0" borderId="12" xfId="0" applyFont="1" applyBorder="1" applyAlignment="1">
      <alignment vertical="center"/>
    </xf>
    <xf numFmtId="0" fontId="19" fillId="0" borderId="11" xfId="0" applyFont="1" applyBorder="1" applyAlignment="1">
      <alignment vertical="center"/>
    </xf>
    <xf numFmtId="14" fontId="19" fillId="0" borderId="10" xfId="0" applyNumberFormat="1" applyFont="1" applyBorder="1" applyAlignment="1">
      <alignment horizontal="center" vertical="center"/>
    </xf>
    <xf numFmtId="169" fontId="40" fillId="0" borderId="0" xfId="0" applyNumberFormat="1" applyFont="1"/>
    <xf numFmtId="3" fontId="40" fillId="0" borderId="0" xfId="0" applyNumberFormat="1" applyFont="1"/>
    <xf numFmtId="0" fontId="24" fillId="24" borderId="10" xfId="0" applyFont="1" applyFill="1" applyBorder="1" applyAlignment="1">
      <alignment horizontal="center" vertical="center"/>
    </xf>
    <xf numFmtId="164" fontId="19" fillId="0" borderId="10" xfId="28" applyNumberFormat="1" applyFont="1" applyBorder="1" applyAlignment="1">
      <alignment vertical="center"/>
    </xf>
    <xf numFmtId="0" fontId="37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164" fontId="29" fillId="0" borderId="0" xfId="28" applyNumberFormat="1" applyFont="1" applyBorder="1" applyAlignment="1">
      <alignment vertical="center"/>
    </xf>
    <xf numFmtId="3" fontId="38" fillId="0" borderId="0" xfId="0" applyNumberFormat="1" applyFont="1" applyAlignment="1">
      <alignment vertical="center"/>
    </xf>
    <xf numFmtId="0" fontId="44" fillId="0" borderId="12" xfId="0" applyFont="1" applyBorder="1" applyAlignment="1">
      <alignment horizontal="left" vertical="center"/>
    </xf>
    <xf numFmtId="0" fontId="0" fillId="0" borderId="16" xfId="0" applyBorder="1" applyAlignment="1">
      <alignment horizontal="left" wrapText="1"/>
    </xf>
    <xf numFmtId="0" fontId="21" fillId="0" borderId="16" xfId="0" applyFont="1" applyBorder="1" applyAlignment="1">
      <alignment horizontal="left" vertical="top" wrapText="1"/>
    </xf>
    <xf numFmtId="0" fontId="31" fillId="25" borderId="16" xfId="0" applyFont="1" applyFill="1" applyBorder="1" applyAlignment="1">
      <alignment horizontal="left" vertical="top" wrapText="1" indent="2"/>
    </xf>
    <xf numFmtId="0" fontId="31" fillId="25" borderId="16" xfId="0" applyFont="1" applyFill="1" applyBorder="1" applyAlignment="1">
      <alignment horizontal="left" vertical="top" wrapText="1" indent="9"/>
    </xf>
    <xf numFmtId="0" fontId="31" fillId="25" borderId="16" xfId="0" applyFont="1" applyFill="1" applyBorder="1" applyAlignment="1">
      <alignment horizontal="center" vertical="top" wrapText="1"/>
    </xf>
    <xf numFmtId="171" fontId="50" fillId="0" borderId="16" xfId="0" applyNumberFormat="1" applyFont="1" applyBorder="1" applyAlignment="1">
      <alignment horizontal="left" vertical="top" indent="3" shrinkToFit="1"/>
    </xf>
    <xf numFmtId="0" fontId="30" fillId="0" borderId="16" xfId="0" applyFont="1" applyBorder="1" applyAlignment="1">
      <alignment horizontal="center" vertical="top" wrapText="1"/>
    </xf>
    <xf numFmtId="168" fontId="50" fillId="0" borderId="16" xfId="0" applyNumberFormat="1" applyFont="1" applyBorder="1" applyAlignment="1">
      <alignment horizontal="center" vertical="top" shrinkToFit="1"/>
    </xf>
    <xf numFmtId="171" fontId="50" fillId="0" borderId="16" xfId="0" applyNumberFormat="1" applyFont="1" applyBorder="1" applyAlignment="1">
      <alignment horizontal="left" vertical="top" indent="2" shrinkToFit="1"/>
    </xf>
    <xf numFmtId="1" fontId="50" fillId="0" borderId="16" xfId="0" applyNumberFormat="1" applyFont="1" applyBorder="1" applyAlignment="1">
      <alignment horizontal="center" vertical="top" shrinkToFit="1"/>
    </xf>
    <xf numFmtId="0" fontId="51" fillId="26" borderId="16" xfId="39" applyFont="1" applyFill="1" applyBorder="1" applyAlignment="1">
      <alignment horizontal="left" vertical="top" wrapText="1" indent="2"/>
    </xf>
    <xf numFmtId="0" fontId="51" fillId="26" borderId="16" xfId="39" applyFont="1" applyFill="1" applyBorder="1" applyAlignment="1">
      <alignment horizontal="center" vertical="top" wrapText="1"/>
    </xf>
    <xf numFmtId="0" fontId="51" fillId="26" borderId="16" xfId="39" applyFont="1" applyFill="1" applyBorder="1" applyAlignment="1">
      <alignment horizontal="left" vertical="top" wrapText="1" indent="3"/>
    </xf>
    <xf numFmtId="0" fontId="40" fillId="0" borderId="21" xfId="39" applyFont="1" applyBorder="1" applyAlignment="1">
      <alignment horizontal="left" vertical="top" wrapText="1"/>
    </xf>
    <xf numFmtId="0" fontId="40" fillId="0" borderId="23" xfId="39" applyFont="1" applyBorder="1" applyAlignment="1">
      <alignment horizontal="left" vertical="top" wrapText="1"/>
    </xf>
    <xf numFmtId="0" fontId="40" fillId="0" borderId="26" xfId="39" applyFont="1" applyBorder="1" applyAlignment="1">
      <alignment horizontal="left" vertical="top" wrapText="1"/>
    </xf>
    <xf numFmtId="0" fontId="51" fillId="26" borderId="17" xfId="39" applyFont="1" applyFill="1" applyBorder="1" applyAlignment="1">
      <alignment horizontal="left" vertical="top" wrapText="1" indent="2"/>
    </xf>
    <xf numFmtId="168" fontId="42" fillId="0" borderId="16" xfId="39" applyNumberFormat="1" applyBorder="1" applyAlignment="1">
      <alignment horizontal="center" vertical="top" shrinkToFit="1"/>
    </xf>
    <xf numFmtId="3" fontId="42" fillId="0" borderId="16" xfId="39" applyNumberFormat="1" applyBorder="1" applyAlignment="1">
      <alignment horizontal="right" vertical="top" shrinkToFit="1"/>
    </xf>
    <xf numFmtId="169" fontId="53" fillId="0" borderId="16" xfId="39" applyNumberFormat="1" applyFont="1" applyBorder="1" applyAlignment="1">
      <alignment horizontal="right" vertical="top" shrinkToFit="1"/>
    </xf>
    <xf numFmtId="1" fontId="42" fillId="0" borderId="16" xfId="39" applyNumberFormat="1" applyBorder="1" applyAlignment="1">
      <alignment horizontal="center" vertical="top" shrinkToFit="1"/>
    </xf>
    <xf numFmtId="0" fontId="42" fillId="0" borderId="16" xfId="39" applyBorder="1" applyAlignment="1">
      <alignment horizontal="left" wrapText="1"/>
    </xf>
    <xf numFmtId="1" fontId="42" fillId="0" borderId="16" xfId="39" applyNumberFormat="1" applyBorder="1" applyAlignment="1">
      <alignment horizontal="left" vertical="top" indent="3" shrinkToFit="1"/>
    </xf>
    <xf numFmtId="168" fontId="42" fillId="0" borderId="16" xfId="39" applyNumberFormat="1" applyBorder="1" applyAlignment="1">
      <alignment horizontal="left" vertical="top" indent="3" shrinkToFit="1"/>
    </xf>
    <xf numFmtId="1" fontId="42" fillId="0" borderId="17" xfId="39" applyNumberFormat="1" applyBorder="1" applyAlignment="1">
      <alignment horizontal="center" vertical="top" shrinkToFit="1"/>
    </xf>
    <xf numFmtId="3" fontId="42" fillId="0" borderId="17" xfId="39" applyNumberFormat="1" applyBorder="1" applyAlignment="1">
      <alignment horizontal="right" vertical="top" shrinkToFit="1"/>
    </xf>
    <xf numFmtId="1" fontId="42" fillId="0" borderId="18" xfId="39" applyNumberFormat="1" applyBorder="1" applyAlignment="1">
      <alignment horizontal="center" vertical="top" shrinkToFit="1"/>
    </xf>
    <xf numFmtId="3" fontId="42" fillId="0" borderId="18" xfId="39" applyNumberFormat="1" applyBorder="1" applyAlignment="1">
      <alignment horizontal="right" vertical="top" shrinkToFit="1"/>
    </xf>
    <xf numFmtId="0" fontId="42" fillId="0" borderId="21" xfId="39" applyBorder="1" applyAlignment="1">
      <alignment horizontal="left" vertical="top" wrapText="1"/>
    </xf>
    <xf numFmtId="3" fontId="42" fillId="0" borderId="16" xfId="39" applyNumberFormat="1" applyBorder="1" applyAlignment="1">
      <alignment horizontal="left" vertical="top" indent="3" shrinkToFit="1"/>
    </xf>
    <xf numFmtId="169" fontId="52" fillId="0" borderId="16" xfId="39" applyNumberFormat="1" applyFont="1" applyBorder="1" applyAlignment="1">
      <alignment vertical="center" shrinkToFit="1"/>
    </xf>
    <xf numFmtId="0" fontId="54" fillId="27" borderId="16" xfId="39" applyFont="1" applyFill="1" applyBorder="1" applyAlignment="1">
      <alignment horizontal="center" vertical="top" wrapText="1"/>
    </xf>
    <xf numFmtId="0" fontId="54" fillId="27" borderId="16" xfId="39" applyFont="1" applyFill="1" applyBorder="1" applyAlignment="1">
      <alignment horizontal="right" vertical="top" wrapText="1" indent="1"/>
    </xf>
    <xf numFmtId="170" fontId="55" fillId="0" borderId="16" xfId="39" applyNumberFormat="1" applyFont="1" applyBorder="1" applyAlignment="1">
      <alignment horizontal="center" vertical="top" shrinkToFit="1"/>
    </xf>
    <xf numFmtId="0" fontId="56" fillId="0" borderId="16" xfId="39" applyFont="1" applyBorder="1" applyAlignment="1">
      <alignment horizontal="center" vertical="top" wrapText="1"/>
    </xf>
    <xf numFmtId="1" fontId="55" fillId="0" borderId="16" xfId="39" applyNumberFormat="1" applyFont="1" applyBorder="1" applyAlignment="1">
      <alignment horizontal="center" vertical="top" shrinkToFit="1"/>
    </xf>
    <xf numFmtId="3" fontId="55" fillId="0" borderId="16" xfId="39" applyNumberFormat="1" applyFont="1" applyBorder="1" applyAlignment="1">
      <alignment horizontal="right" vertical="top" shrinkToFit="1"/>
    </xf>
    <xf numFmtId="172" fontId="57" fillId="0" borderId="16" xfId="39" applyNumberFormat="1" applyFont="1" applyBorder="1" applyAlignment="1">
      <alignment horizontal="center" vertical="top" shrinkToFit="1"/>
    </xf>
    <xf numFmtId="169" fontId="57" fillId="0" borderId="16" xfId="39" applyNumberFormat="1" applyFont="1" applyBorder="1" applyAlignment="1">
      <alignment horizontal="right" vertical="top" shrinkToFit="1"/>
    </xf>
    <xf numFmtId="0" fontId="30" fillId="0" borderId="12" xfId="0" applyFont="1" applyBorder="1" applyAlignment="1">
      <alignment horizontal="left" vertical="center"/>
    </xf>
    <xf numFmtId="0" fontId="30" fillId="0" borderId="11" xfId="0" applyFont="1" applyBorder="1" applyAlignment="1">
      <alignment horizontal="left" vertical="center"/>
    </xf>
    <xf numFmtId="0" fontId="24" fillId="26" borderId="17" xfId="39" applyFont="1" applyFill="1" applyBorder="1" applyAlignment="1">
      <alignment horizontal="left" vertical="top" wrapText="1" indent="2"/>
    </xf>
    <xf numFmtId="0" fontId="24" fillId="26" borderId="16" xfId="39" applyFont="1" applyFill="1" applyBorder="1" applyAlignment="1">
      <alignment horizontal="center" vertical="top" wrapText="1"/>
    </xf>
    <xf numFmtId="0" fontId="24" fillId="26" borderId="16" xfId="39" applyFont="1" applyFill="1" applyBorder="1" applyAlignment="1">
      <alignment horizontal="left" vertical="top" wrapText="1" indent="2"/>
    </xf>
    <xf numFmtId="0" fontId="24" fillId="26" borderId="16" xfId="39" applyFont="1" applyFill="1" applyBorder="1" applyAlignment="1">
      <alignment horizontal="left" vertical="top" wrapText="1" indent="3"/>
    </xf>
    <xf numFmtId="0" fontId="21" fillId="0" borderId="21" xfId="39" applyFont="1" applyBorder="1" applyAlignment="1">
      <alignment horizontal="left" vertical="top" wrapText="1"/>
    </xf>
    <xf numFmtId="168" fontId="58" fillId="0" borderId="16" xfId="39" applyNumberFormat="1" applyFont="1" applyBorder="1" applyAlignment="1">
      <alignment horizontal="center" vertical="top" shrinkToFit="1"/>
    </xf>
    <xf numFmtId="3" fontId="58" fillId="0" borderId="16" xfId="39" applyNumberFormat="1" applyFont="1" applyBorder="1" applyAlignment="1">
      <alignment horizontal="right" vertical="top" shrinkToFit="1"/>
    </xf>
    <xf numFmtId="169" fontId="59" fillId="0" borderId="16" xfId="39" applyNumberFormat="1" applyFont="1" applyBorder="1" applyAlignment="1">
      <alignment horizontal="right" vertical="top" shrinkToFit="1"/>
    </xf>
    <xf numFmtId="1" fontId="58" fillId="0" borderId="16" xfId="39" applyNumberFormat="1" applyFont="1" applyBorder="1" applyAlignment="1">
      <alignment horizontal="center" vertical="top" shrinkToFit="1"/>
    </xf>
    <xf numFmtId="0" fontId="58" fillId="0" borderId="16" xfId="39" applyFont="1" applyBorder="1" applyAlignment="1">
      <alignment horizontal="left" wrapText="1"/>
    </xf>
    <xf numFmtId="1" fontId="58" fillId="0" borderId="16" xfId="39" applyNumberFormat="1" applyFont="1" applyBorder="1" applyAlignment="1">
      <alignment horizontal="left" vertical="top" indent="3" shrinkToFit="1"/>
    </xf>
    <xf numFmtId="168" fontId="58" fillId="0" borderId="16" xfId="39" applyNumberFormat="1" applyFont="1" applyBorder="1" applyAlignment="1">
      <alignment horizontal="left" vertical="top" indent="3" shrinkToFit="1"/>
    </xf>
    <xf numFmtId="0" fontId="21" fillId="0" borderId="23" xfId="39" applyFont="1" applyBorder="1" applyAlignment="1">
      <alignment horizontal="left" vertical="top" wrapText="1"/>
    </xf>
    <xf numFmtId="1" fontId="58" fillId="0" borderId="17" xfId="39" applyNumberFormat="1" applyFont="1" applyBorder="1" applyAlignment="1">
      <alignment horizontal="center" vertical="top" shrinkToFit="1"/>
    </xf>
    <xf numFmtId="3" fontId="58" fillId="0" borderId="17" xfId="39" applyNumberFormat="1" applyFont="1" applyBorder="1" applyAlignment="1">
      <alignment horizontal="right" vertical="top" shrinkToFit="1"/>
    </xf>
    <xf numFmtId="0" fontId="21" fillId="0" borderId="26" xfId="39" applyFont="1" applyBorder="1" applyAlignment="1">
      <alignment horizontal="left" vertical="top" wrapText="1"/>
    </xf>
    <xf numFmtId="1" fontId="58" fillId="0" borderId="18" xfId="39" applyNumberFormat="1" applyFont="1" applyBorder="1" applyAlignment="1">
      <alignment horizontal="center" vertical="top" shrinkToFit="1"/>
    </xf>
    <xf numFmtId="3" fontId="58" fillId="0" borderId="18" xfId="39" applyNumberFormat="1" applyFont="1" applyBorder="1" applyAlignment="1">
      <alignment horizontal="right" vertical="top" shrinkToFit="1"/>
    </xf>
    <xf numFmtId="0" fontId="58" fillId="0" borderId="21" xfId="39" applyFont="1" applyBorder="1" applyAlignment="1">
      <alignment horizontal="left" vertical="top" wrapText="1"/>
    </xf>
    <xf numFmtId="3" fontId="58" fillId="0" borderId="16" xfId="39" applyNumberFormat="1" applyFont="1" applyBorder="1" applyAlignment="1">
      <alignment horizontal="left" vertical="top" indent="3" shrinkToFit="1"/>
    </xf>
    <xf numFmtId="169" fontId="59" fillId="0" borderId="16" xfId="39" applyNumberFormat="1" applyFont="1" applyBorder="1" applyAlignment="1">
      <alignment vertical="center" shrinkToFit="1"/>
    </xf>
    <xf numFmtId="0" fontId="21" fillId="0" borderId="10" xfId="39" applyFont="1" applyBorder="1" applyAlignment="1">
      <alignment horizontal="left" vertical="top" wrapText="1"/>
    </xf>
    <xf numFmtId="1" fontId="58" fillId="0" borderId="10" xfId="39" applyNumberFormat="1" applyFont="1" applyBorder="1" applyAlignment="1">
      <alignment horizontal="center" vertical="top" shrinkToFit="1"/>
    </xf>
    <xf numFmtId="3" fontId="58" fillId="0" borderId="10" xfId="39" applyNumberFormat="1" applyFont="1" applyBorder="1" applyAlignment="1">
      <alignment horizontal="right" vertical="top" shrinkToFit="1"/>
    </xf>
    <xf numFmtId="0" fontId="35" fillId="0" borderId="10" xfId="0" applyFont="1" applyBorder="1" applyAlignment="1">
      <alignment horizontal="center" vertical="center"/>
    </xf>
    <xf numFmtId="14" fontId="44" fillId="0" borderId="10" xfId="0" applyNumberFormat="1" applyFont="1" applyBorder="1" applyAlignment="1">
      <alignment horizontal="left" vertical="center"/>
    </xf>
    <xf numFmtId="0" fontId="61" fillId="26" borderId="16" xfId="45" applyFont="1" applyFill="1" applyBorder="1" applyAlignment="1">
      <alignment horizontal="left" vertical="top" wrapText="1" indent="2"/>
    </xf>
    <xf numFmtId="0" fontId="61" fillId="26" borderId="16" xfId="45" applyFont="1" applyFill="1" applyBorder="1" applyAlignment="1">
      <alignment horizontal="center" vertical="top" wrapText="1"/>
    </xf>
    <xf numFmtId="0" fontId="61" fillId="26" borderId="16" xfId="45" applyFont="1" applyFill="1" applyBorder="1" applyAlignment="1">
      <alignment horizontal="left" vertical="top" wrapText="1" indent="3"/>
    </xf>
    <xf numFmtId="0" fontId="21" fillId="0" borderId="16" xfId="45" applyFont="1" applyBorder="1" applyAlignment="1">
      <alignment horizontal="left" vertical="top" wrapText="1"/>
    </xf>
    <xf numFmtId="0" fontId="21" fillId="0" borderId="16" xfId="45" applyFont="1" applyBorder="1" applyAlignment="1">
      <alignment horizontal="center" vertical="top" wrapText="1"/>
    </xf>
    <xf numFmtId="168" fontId="62" fillId="0" borderId="16" xfId="45" applyNumberFormat="1" applyFont="1" applyBorder="1" applyAlignment="1">
      <alignment horizontal="center" vertical="top" shrinkToFit="1"/>
    </xf>
    <xf numFmtId="3" fontId="62" fillId="0" borderId="16" xfId="45" applyNumberFormat="1" applyFont="1" applyBorder="1" applyAlignment="1">
      <alignment horizontal="right" vertical="top" shrinkToFit="1"/>
    </xf>
    <xf numFmtId="0" fontId="63" fillId="0" borderId="0" xfId="0" applyFont="1"/>
    <xf numFmtId="169" fontId="64" fillId="0" borderId="16" xfId="45" applyNumberFormat="1" applyFont="1" applyBorder="1" applyAlignment="1">
      <alignment horizontal="right" vertical="top" shrinkToFit="1"/>
    </xf>
    <xf numFmtId="1" fontId="62" fillId="0" borderId="16" xfId="45" applyNumberFormat="1" applyFont="1" applyBorder="1" applyAlignment="1">
      <alignment horizontal="center" vertical="top" shrinkToFit="1"/>
    </xf>
    <xf numFmtId="0" fontId="58" fillId="0" borderId="16" xfId="45" applyFont="1" applyBorder="1" applyAlignment="1">
      <alignment horizontal="left" wrapText="1"/>
    </xf>
    <xf numFmtId="0" fontId="58" fillId="0" borderId="16" xfId="45" applyFont="1" applyBorder="1" applyAlignment="1">
      <alignment horizontal="left" vertical="top" wrapText="1"/>
    </xf>
    <xf numFmtId="3" fontId="62" fillId="0" borderId="16" xfId="45" applyNumberFormat="1" applyFont="1" applyBorder="1" applyAlignment="1">
      <alignment horizontal="left" vertical="top" indent="3" shrinkToFit="1"/>
    </xf>
    <xf numFmtId="169" fontId="64" fillId="0" borderId="16" xfId="45" applyNumberFormat="1" applyFont="1" applyBorder="1" applyAlignment="1">
      <alignment horizontal="left" vertical="top" indent="1" shrinkToFit="1"/>
    </xf>
    <xf numFmtId="164" fontId="30" fillId="0" borderId="11" xfId="0" applyNumberFormat="1" applyFont="1" applyBorder="1" applyAlignment="1">
      <alignment horizontal="left" vertical="top"/>
    </xf>
    <xf numFmtId="0" fontId="21" fillId="0" borderId="16" xfId="39" applyFont="1" applyBorder="1" applyAlignment="1">
      <alignment horizontal="left" vertical="top" wrapText="1"/>
    </xf>
    <xf numFmtId="0" fontId="21" fillId="0" borderId="16" xfId="39" applyFont="1" applyBorder="1" applyAlignment="1">
      <alignment horizontal="center" vertical="top" wrapText="1"/>
    </xf>
    <xf numFmtId="168" fontId="62" fillId="0" borderId="16" xfId="39" applyNumberFormat="1" applyFont="1" applyBorder="1" applyAlignment="1">
      <alignment horizontal="center" vertical="top" shrinkToFit="1"/>
    </xf>
    <xf numFmtId="3" fontId="62" fillId="0" borderId="16" xfId="39" applyNumberFormat="1" applyFont="1" applyBorder="1" applyAlignment="1">
      <alignment horizontal="right" vertical="top" shrinkToFit="1"/>
    </xf>
    <xf numFmtId="0" fontId="21" fillId="0" borderId="16" xfId="39" applyFont="1" applyBorder="1" applyAlignment="1">
      <alignment horizontal="left" vertical="top" wrapText="1" indent="2"/>
    </xf>
    <xf numFmtId="169" fontId="64" fillId="0" borderId="16" xfId="39" applyNumberFormat="1" applyFont="1" applyBorder="1" applyAlignment="1">
      <alignment horizontal="right" vertical="top" shrinkToFit="1"/>
    </xf>
    <xf numFmtId="1" fontId="62" fillId="0" borderId="16" xfId="39" applyNumberFormat="1" applyFont="1" applyBorder="1" applyAlignment="1">
      <alignment horizontal="center" vertical="top" shrinkToFit="1"/>
    </xf>
    <xf numFmtId="0" fontId="58" fillId="0" borderId="16" xfId="39" applyFont="1" applyBorder="1" applyAlignment="1">
      <alignment horizontal="left" vertical="top" wrapText="1"/>
    </xf>
    <xf numFmtId="169" fontId="64" fillId="0" borderId="16" xfId="39" applyNumberFormat="1" applyFont="1" applyBorder="1" applyAlignment="1">
      <alignment horizontal="left" vertical="top" indent="2" shrinkToFit="1"/>
    </xf>
    <xf numFmtId="169" fontId="64" fillId="0" borderId="16" xfId="39" applyNumberFormat="1" applyFont="1" applyBorder="1" applyAlignment="1">
      <alignment horizontal="left" vertical="top" indent="1" shrinkToFit="1"/>
    </xf>
    <xf numFmtId="167" fontId="62" fillId="0" borderId="10" xfId="39" applyNumberFormat="1" applyFont="1" applyBorder="1" applyAlignment="1">
      <alignment horizontal="center" vertical="center" shrinkToFit="1"/>
    </xf>
    <xf numFmtId="167" fontId="62" fillId="0" borderId="10" xfId="39" applyNumberFormat="1" applyFont="1" applyBorder="1" applyAlignment="1">
      <alignment horizontal="center" vertical="top" shrinkToFit="1"/>
    </xf>
    <xf numFmtId="0" fontId="58" fillId="0" borderId="10" xfId="39" applyFont="1" applyBorder="1" applyAlignment="1">
      <alignment horizontal="center" wrapText="1"/>
    </xf>
    <xf numFmtId="0" fontId="65" fillId="0" borderId="10" xfId="0" applyFont="1" applyBorder="1" applyAlignment="1">
      <alignment horizontal="left" vertical="center"/>
    </xf>
    <xf numFmtId="0" fontId="24" fillId="26" borderId="16" xfId="0" applyFont="1" applyFill="1" applyBorder="1" applyAlignment="1">
      <alignment horizontal="left" vertical="top" wrapText="1" indent="2"/>
    </xf>
    <xf numFmtId="0" fontId="24" fillId="26" borderId="16" xfId="0" applyFont="1" applyFill="1" applyBorder="1" applyAlignment="1">
      <alignment horizontal="center" vertical="top" wrapText="1"/>
    </xf>
    <xf numFmtId="0" fontId="24" fillId="26" borderId="16" xfId="0" applyFont="1" applyFill="1" applyBorder="1" applyAlignment="1">
      <alignment horizontal="left" vertical="top" wrapText="1" indent="3"/>
    </xf>
    <xf numFmtId="0" fontId="21" fillId="0" borderId="16" xfId="0" applyFont="1" applyBorder="1" applyAlignment="1">
      <alignment horizontal="center" vertical="top" wrapText="1"/>
    </xf>
    <xf numFmtId="168" fontId="62" fillId="0" borderId="16" xfId="0" applyNumberFormat="1" applyFont="1" applyBorder="1" applyAlignment="1">
      <alignment horizontal="center" vertical="top" shrinkToFit="1"/>
    </xf>
    <xf numFmtId="3" fontId="62" fillId="0" borderId="16" xfId="0" applyNumberFormat="1" applyFont="1" applyBorder="1" applyAlignment="1">
      <alignment horizontal="right" vertical="top" shrinkToFit="1"/>
    </xf>
    <xf numFmtId="169" fontId="64" fillId="0" borderId="16" xfId="0" applyNumberFormat="1" applyFont="1" applyBorder="1" applyAlignment="1">
      <alignment horizontal="right" vertical="top" shrinkToFit="1"/>
    </xf>
    <xf numFmtId="1" fontId="62" fillId="0" borderId="16" xfId="0" applyNumberFormat="1" applyFont="1" applyBorder="1" applyAlignment="1">
      <alignment horizontal="center" vertical="top" shrinkToFit="1"/>
    </xf>
    <xf numFmtId="0" fontId="63" fillId="0" borderId="16" xfId="0" applyFont="1" applyBorder="1" applyAlignment="1">
      <alignment horizontal="left" wrapText="1"/>
    </xf>
    <xf numFmtId="0" fontId="21" fillId="0" borderId="20" xfId="0" applyFont="1" applyBorder="1" applyAlignment="1">
      <alignment horizontal="left" vertical="top" wrapText="1"/>
    </xf>
    <xf numFmtId="0" fontId="21" fillId="0" borderId="20" xfId="0" applyFont="1" applyBorder="1" applyAlignment="1">
      <alignment horizontal="center" vertical="top" wrapText="1"/>
    </xf>
    <xf numFmtId="1" fontId="62" fillId="0" borderId="20" xfId="0" applyNumberFormat="1" applyFont="1" applyBorder="1" applyAlignment="1">
      <alignment horizontal="center" vertical="top" shrinkToFit="1"/>
    </xf>
    <xf numFmtId="3" fontId="62" fillId="0" borderId="20" xfId="0" applyNumberFormat="1" applyFont="1" applyBorder="1" applyAlignment="1">
      <alignment horizontal="right" vertical="top" shrinkToFit="1"/>
    </xf>
    <xf numFmtId="0" fontId="21" fillId="0" borderId="21" xfId="0" applyFont="1" applyBorder="1" applyAlignment="1">
      <alignment horizontal="left" vertical="top" wrapText="1"/>
    </xf>
    <xf numFmtId="0" fontId="24" fillId="26" borderId="17" xfId="0" applyFont="1" applyFill="1" applyBorder="1" applyAlignment="1">
      <alignment horizontal="left" vertical="top" wrapText="1" indent="2"/>
    </xf>
    <xf numFmtId="167" fontId="62" fillId="0" borderId="10" xfId="0" applyNumberFormat="1" applyFont="1" applyBorder="1" applyAlignment="1">
      <alignment vertical="center" shrinkToFit="1"/>
    </xf>
    <xf numFmtId="167" fontId="62" fillId="0" borderId="10" xfId="0" applyNumberFormat="1" applyFont="1" applyBorder="1" applyAlignment="1">
      <alignment vertical="top" shrinkToFit="1"/>
    </xf>
    <xf numFmtId="0" fontId="63" fillId="0" borderId="10" xfId="0" applyFont="1" applyBorder="1" applyAlignment="1">
      <alignment horizontal="left" wrapText="1"/>
    </xf>
    <xf numFmtId="0" fontId="63" fillId="0" borderId="21" xfId="0" applyFont="1" applyBorder="1" applyAlignment="1">
      <alignment horizontal="left" vertical="top" wrapText="1"/>
    </xf>
    <xf numFmtId="169" fontId="64" fillId="0" borderId="16" xfId="0" applyNumberFormat="1" applyFont="1" applyBorder="1" applyAlignment="1">
      <alignment vertical="top" shrinkToFit="1"/>
    </xf>
    <xf numFmtId="169" fontId="66" fillId="0" borderId="16" xfId="0" applyNumberFormat="1" applyFont="1" applyBorder="1" applyAlignment="1">
      <alignment vertical="top" shrinkToFit="1"/>
    </xf>
    <xf numFmtId="173" fontId="62" fillId="0" borderId="10" xfId="0" applyNumberFormat="1" applyFont="1" applyBorder="1" applyAlignment="1">
      <alignment vertical="top" shrinkToFit="1"/>
    </xf>
    <xf numFmtId="173" fontId="62" fillId="0" borderId="10" xfId="0" applyNumberFormat="1" applyFont="1" applyBorder="1" applyAlignment="1">
      <alignment vertical="center" shrinkToFit="1"/>
    </xf>
    <xf numFmtId="175" fontId="62" fillId="0" borderId="10" xfId="0" applyNumberFormat="1" applyFont="1" applyBorder="1" applyAlignment="1">
      <alignment vertical="center" shrinkToFit="1"/>
    </xf>
    <xf numFmtId="0" fontId="21" fillId="0" borderId="10" xfId="0" applyFont="1" applyBorder="1" applyAlignment="1">
      <alignment vertical="top" wrapText="1"/>
    </xf>
    <xf numFmtId="14" fontId="21" fillId="0" borderId="10" xfId="0" applyNumberFormat="1" applyFont="1" applyBorder="1" applyAlignment="1">
      <alignment vertical="top" wrapText="1"/>
    </xf>
    <xf numFmtId="14" fontId="21" fillId="0" borderId="10" xfId="0" applyNumberFormat="1" applyFont="1" applyBorder="1" applyAlignment="1">
      <alignment vertical="center" wrapText="1"/>
    </xf>
    <xf numFmtId="0" fontId="21" fillId="0" borderId="10" xfId="0" applyFont="1" applyBorder="1" applyAlignment="1">
      <alignment vertical="center" wrapText="1"/>
    </xf>
    <xf numFmtId="169" fontId="66" fillId="0" borderId="16" xfId="0" applyNumberFormat="1" applyFont="1" applyBorder="1" applyAlignment="1">
      <alignment horizontal="right" vertical="top" shrinkToFit="1"/>
    </xf>
    <xf numFmtId="169" fontId="35" fillId="0" borderId="0" xfId="0" applyNumberFormat="1" applyFont="1" applyAlignment="1">
      <alignment horizontal="center" vertical="center"/>
    </xf>
    <xf numFmtId="165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31" fillId="24" borderId="10" xfId="0" applyFont="1" applyFill="1" applyBorder="1" applyAlignment="1">
      <alignment horizontal="center" vertical="center"/>
    </xf>
    <xf numFmtId="0" fontId="31" fillId="0" borderId="10" xfId="0" applyFont="1" applyBorder="1" applyAlignment="1">
      <alignment horizontal="left" vertical="center"/>
    </xf>
    <xf numFmtId="0" fontId="30" fillId="0" borderId="10" xfId="0" applyFont="1" applyBorder="1" applyAlignment="1">
      <alignment horizontal="left" vertical="center"/>
    </xf>
    <xf numFmtId="0" fontId="29" fillId="0" borderId="10" xfId="0" applyFont="1" applyBorder="1" applyAlignment="1">
      <alignment horizontal="left" vertical="center"/>
    </xf>
    <xf numFmtId="171" fontId="58" fillId="0" borderId="10" xfId="39" applyNumberFormat="1" applyFont="1" applyBorder="1" applyAlignment="1">
      <alignment horizontal="right" vertical="center" shrinkToFit="1"/>
    </xf>
    <xf numFmtId="0" fontId="21" fillId="0" borderId="19" xfId="39" applyFont="1" applyBorder="1" applyAlignment="1">
      <alignment horizontal="center" vertical="top" wrapText="1"/>
    </xf>
    <xf numFmtId="0" fontId="21" fillId="0" borderId="21" xfId="39" applyFont="1" applyBorder="1" applyAlignment="1">
      <alignment horizontal="center" vertical="top" wrapText="1"/>
    </xf>
    <xf numFmtId="0" fontId="58" fillId="0" borderId="19" xfId="39" applyFont="1" applyBorder="1" applyAlignment="1">
      <alignment horizontal="left" wrapText="1"/>
    </xf>
    <xf numFmtId="0" fontId="58" fillId="0" borderId="21" xfId="39" applyFont="1" applyBorder="1" applyAlignment="1">
      <alignment horizontal="left" wrapText="1"/>
    </xf>
    <xf numFmtId="0" fontId="24" fillId="0" borderId="20" xfId="39" applyFont="1" applyBorder="1" applyAlignment="1">
      <alignment horizontal="center" vertical="top" wrapText="1"/>
    </xf>
    <xf numFmtId="0" fontId="24" fillId="0" borderId="21" xfId="39" applyFont="1" applyBorder="1" applyAlignment="1">
      <alignment horizontal="center" vertical="top" wrapText="1"/>
    </xf>
    <xf numFmtId="0" fontId="21" fillId="0" borderId="22" xfId="39" applyFont="1" applyBorder="1" applyAlignment="1">
      <alignment horizontal="center" vertical="top" wrapText="1"/>
    </xf>
    <xf numFmtId="0" fontId="21" fillId="0" borderId="23" xfId="39" applyFont="1" applyBorder="1" applyAlignment="1">
      <alignment horizontal="center" vertical="top" wrapText="1"/>
    </xf>
    <xf numFmtId="0" fontId="21" fillId="0" borderId="10" xfId="39" applyFont="1" applyBorder="1" applyAlignment="1">
      <alignment horizontal="center" vertical="top" wrapText="1"/>
    </xf>
    <xf numFmtId="0" fontId="24" fillId="26" borderId="19" xfId="39" applyFont="1" applyFill="1" applyBorder="1" applyAlignment="1">
      <alignment horizontal="center" vertical="top" wrapText="1"/>
    </xf>
    <xf numFmtId="0" fontId="24" fillId="26" borderId="21" xfId="39" applyFont="1" applyFill="1" applyBorder="1" applyAlignment="1">
      <alignment horizontal="center" vertical="top" wrapText="1"/>
    </xf>
    <xf numFmtId="0" fontId="21" fillId="0" borderId="24" xfId="39" applyFont="1" applyBorder="1" applyAlignment="1">
      <alignment horizontal="center" vertical="top" wrapText="1"/>
    </xf>
    <xf numFmtId="0" fontId="21" fillId="0" borderId="26" xfId="39" applyFont="1" applyBorder="1" applyAlignment="1">
      <alignment horizontal="center" vertical="top" wrapText="1"/>
    </xf>
    <xf numFmtId="0" fontId="24" fillId="0" borderId="24" xfId="39" applyFont="1" applyBorder="1" applyAlignment="1">
      <alignment horizontal="center" vertical="top" wrapText="1"/>
    </xf>
    <xf numFmtId="171" fontId="58" fillId="0" borderId="27" xfId="39" applyNumberFormat="1" applyFont="1" applyBorder="1" applyAlignment="1">
      <alignment horizontal="right" vertical="center" shrinkToFit="1"/>
    </xf>
    <xf numFmtId="171" fontId="58" fillId="0" borderId="28" xfId="39" applyNumberFormat="1" applyFont="1" applyBorder="1" applyAlignment="1">
      <alignment horizontal="right" vertical="center" shrinkToFit="1"/>
    </xf>
    <xf numFmtId="171" fontId="58" fillId="0" borderId="25" xfId="39" applyNumberFormat="1" applyFont="1" applyBorder="1" applyAlignment="1">
      <alignment horizontal="right" vertical="center" shrinkToFit="1"/>
    </xf>
    <xf numFmtId="0" fontId="22" fillId="0" borderId="0" xfId="0" applyFont="1" applyAlignment="1">
      <alignment horizontal="center"/>
    </xf>
    <xf numFmtId="0" fontId="31" fillId="24" borderId="12" xfId="0" applyFont="1" applyFill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1" fillId="0" borderId="11" xfId="0" applyFont="1" applyBorder="1" applyAlignment="1">
      <alignment horizontal="center" vertical="center"/>
    </xf>
    <xf numFmtId="3" fontId="34" fillId="0" borderId="12" xfId="0" applyNumberFormat="1" applyFont="1" applyBorder="1" applyAlignment="1">
      <alignment horizontal="center" vertical="center"/>
    </xf>
    <xf numFmtId="3" fontId="34" fillId="0" borderId="11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5" fillId="0" borderId="0" xfId="0" applyFont="1" applyAlignment="1">
      <alignment horizontal="left"/>
    </xf>
    <xf numFmtId="0" fontId="24" fillId="24" borderId="10" xfId="0" applyFont="1" applyFill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6" fillId="0" borderId="0" xfId="0" applyFont="1" applyAlignment="1">
      <alignment horizontal="right" vertical="center"/>
    </xf>
    <xf numFmtId="171" fontId="49" fillId="0" borderId="10" xfId="39" applyNumberFormat="1" applyFont="1" applyBorder="1" applyAlignment="1">
      <alignment horizontal="right" vertical="center" shrinkToFit="1"/>
    </xf>
    <xf numFmtId="0" fontId="40" fillId="0" borderId="19" xfId="39" applyFont="1" applyBorder="1" applyAlignment="1">
      <alignment horizontal="center" vertical="top" wrapText="1"/>
    </xf>
    <xf numFmtId="0" fontId="40" fillId="0" borderId="21" xfId="39" applyFont="1" applyBorder="1" applyAlignment="1">
      <alignment horizontal="center" vertical="top" wrapText="1"/>
    </xf>
    <xf numFmtId="0" fontId="42" fillId="0" borderId="19" xfId="39" applyBorder="1" applyAlignment="1">
      <alignment horizontal="left" wrapText="1"/>
    </xf>
    <xf numFmtId="0" fontId="42" fillId="0" borderId="21" xfId="39" applyBorder="1" applyAlignment="1">
      <alignment horizontal="left" wrapText="1"/>
    </xf>
    <xf numFmtId="0" fontId="51" fillId="0" borderId="20" xfId="39" applyFont="1" applyBorder="1" applyAlignment="1">
      <alignment horizontal="center" vertical="top" wrapText="1"/>
    </xf>
    <xf numFmtId="0" fontId="51" fillId="0" borderId="21" xfId="39" applyFont="1" applyBorder="1" applyAlignment="1">
      <alignment horizontal="center" vertical="top" wrapText="1"/>
    </xf>
    <xf numFmtId="0" fontId="29" fillId="0" borderId="24" xfId="39" applyFont="1" applyBorder="1" applyAlignment="1">
      <alignment horizontal="center" vertical="top" wrapText="1"/>
    </xf>
    <xf numFmtId="0" fontId="29" fillId="0" borderId="20" xfId="39" applyFont="1" applyBorder="1" applyAlignment="1">
      <alignment horizontal="center" vertical="top" wrapText="1"/>
    </xf>
    <xf numFmtId="0" fontId="29" fillId="0" borderId="21" xfId="39" applyFont="1" applyBorder="1" applyAlignment="1">
      <alignment horizontal="center" vertical="top" wrapText="1"/>
    </xf>
    <xf numFmtId="0" fontId="49" fillId="0" borderId="10" xfId="39" applyFont="1" applyBorder="1" applyAlignment="1">
      <alignment horizontal="right" vertical="center" wrapText="1"/>
    </xf>
    <xf numFmtId="0" fontId="40" fillId="0" borderId="24" xfId="39" applyFont="1" applyBorder="1" applyAlignment="1">
      <alignment horizontal="center" vertical="top" wrapText="1"/>
    </xf>
    <xf numFmtId="0" fontId="40" fillId="0" borderId="26" xfId="39" applyFont="1" applyBorder="1" applyAlignment="1">
      <alignment horizontal="center" vertical="top" wrapText="1"/>
    </xf>
    <xf numFmtId="0" fontId="40" fillId="0" borderId="22" xfId="39" applyFont="1" applyBorder="1" applyAlignment="1">
      <alignment horizontal="center" vertical="top" wrapText="1"/>
    </xf>
    <xf numFmtId="0" fontId="40" fillId="0" borderId="23" xfId="39" applyFont="1" applyBorder="1" applyAlignment="1">
      <alignment horizontal="center" vertical="top" wrapText="1"/>
    </xf>
    <xf numFmtId="0" fontId="51" fillId="26" borderId="19" xfId="39" applyFont="1" applyFill="1" applyBorder="1" applyAlignment="1">
      <alignment horizontal="center" vertical="top" wrapText="1"/>
    </xf>
    <xf numFmtId="0" fontId="51" fillId="26" borderId="21" xfId="39" applyFont="1" applyFill="1" applyBorder="1" applyAlignment="1">
      <alignment horizontal="center" vertical="top" wrapText="1"/>
    </xf>
    <xf numFmtId="0" fontId="45" fillId="0" borderId="0" xfId="39" applyFont="1" applyAlignment="1">
      <alignment horizontal="center" vertical="top" wrapText="1"/>
    </xf>
    <xf numFmtId="0" fontId="46" fillId="0" borderId="13" xfId="39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54" fillId="0" borderId="19" xfId="39" applyFont="1" applyBorder="1" applyAlignment="1">
      <alignment horizontal="center" vertical="top" wrapText="1"/>
    </xf>
    <xf numFmtId="0" fontId="54" fillId="0" borderId="21" xfId="39" applyFont="1" applyBorder="1" applyAlignment="1">
      <alignment horizontal="center" vertical="top" wrapText="1"/>
    </xf>
    <xf numFmtId="0" fontId="24" fillId="0" borderId="19" xfId="45" applyFont="1" applyBorder="1" applyAlignment="1">
      <alignment horizontal="center" vertical="top" wrapText="1"/>
    </xf>
    <xf numFmtId="0" fontId="24" fillId="0" borderId="20" xfId="45" applyFont="1" applyBorder="1" applyAlignment="1">
      <alignment horizontal="center" vertical="top" wrapText="1"/>
    </xf>
    <xf numFmtId="0" fontId="24" fillId="0" borderId="21" xfId="45" applyFont="1" applyBorder="1" applyAlignment="1">
      <alignment horizontal="center" vertical="top" wrapText="1"/>
    </xf>
    <xf numFmtId="173" fontId="62" fillId="0" borderId="17" xfId="45" applyNumberFormat="1" applyFont="1" applyBorder="1" applyAlignment="1">
      <alignment horizontal="left" vertical="center" indent="3" shrinkToFit="1"/>
    </xf>
    <xf numFmtId="173" fontId="62" fillId="0" borderId="29" xfId="45" applyNumberFormat="1" applyFont="1" applyBorder="1" applyAlignment="1">
      <alignment horizontal="left" vertical="center" indent="3" shrinkToFit="1"/>
    </xf>
    <xf numFmtId="173" fontId="62" fillId="0" borderId="18" xfId="45" applyNumberFormat="1" applyFont="1" applyBorder="1" applyAlignment="1">
      <alignment horizontal="left" vertical="center" indent="3" shrinkToFit="1"/>
    </xf>
    <xf numFmtId="174" fontId="62" fillId="0" borderId="17" xfId="39" applyNumberFormat="1" applyFont="1" applyBorder="1" applyAlignment="1">
      <alignment horizontal="left" vertical="center" indent="3" shrinkToFit="1"/>
    </xf>
    <xf numFmtId="174" fontId="62" fillId="0" borderId="29" xfId="39" applyNumberFormat="1" applyFont="1" applyBorder="1" applyAlignment="1">
      <alignment horizontal="left" vertical="center" indent="3" shrinkToFit="1"/>
    </xf>
    <xf numFmtId="174" fontId="62" fillId="0" borderId="18" xfId="39" applyNumberFormat="1" applyFont="1" applyBorder="1" applyAlignment="1">
      <alignment horizontal="left" vertical="center" indent="3" shrinkToFit="1"/>
    </xf>
    <xf numFmtId="0" fontId="24" fillId="0" borderId="19" xfId="39" applyFont="1" applyBorder="1" applyAlignment="1">
      <alignment horizontal="center" vertical="top" wrapText="1"/>
    </xf>
    <xf numFmtId="174" fontId="62" fillId="0" borderId="17" xfId="39" applyNumberFormat="1" applyFont="1" applyBorder="1" applyAlignment="1">
      <alignment horizontal="left" vertical="top" indent="3" shrinkToFit="1"/>
    </xf>
    <xf numFmtId="174" fontId="62" fillId="0" borderId="18" xfId="39" applyNumberFormat="1" applyFont="1" applyBorder="1" applyAlignment="1">
      <alignment horizontal="left" vertical="top" indent="3" shrinkToFit="1"/>
    </xf>
    <xf numFmtId="0" fontId="24" fillId="0" borderId="30" xfId="0" applyFont="1" applyBorder="1" applyAlignment="1">
      <alignment horizontal="center" vertical="top" wrapText="1"/>
    </xf>
    <xf numFmtId="0" fontId="24" fillId="0" borderId="13" xfId="0" applyFont="1" applyBorder="1" applyAlignment="1">
      <alignment horizontal="center" vertical="top" wrapText="1"/>
    </xf>
    <xf numFmtId="0" fontId="24" fillId="0" borderId="26" xfId="0" applyFont="1" applyBorder="1" applyAlignment="1">
      <alignment horizontal="center" vertical="top" wrapText="1"/>
    </xf>
    <xf numFmtId="0" fontId="24" fillId="0" borderId="24" xfId="0" applyFont="1" applyBorder="1" applyAlignment="1">
      <alignment horizontal="center" vertical="top" wrapText="1"/>
    </xf>
    <xf numFmtId="0" fontId="31" fillId="0" borderId="19" xfId="0" applyFont="1" applyBorder="1" applyAlignment="1">
      <alignment horizontal="center" vertical="top" wrapText="1"/>
    </xf>
    <xf numFmtId="0" fontId="31" fillId="0" borderId="20" xfId="0" applyFont="1" applyBorder="1" applyAlignment="1">
      <alignment horizontal="center" vertical="top" wrapText="1"/>
    </xf>
    <xf numFmtId="0" fontId="31" fillId="0" borderId="21" xfId="0" applyFont="1" applyBorder="1" applyAlignment="1">
      <alignment horizontal="center" vertical="top" wrapText="1"/>
    </xf>
    <xf numFmtId="0" fontId="24" fillId="0" borderId="19" xfId="0" applyFont="1" applyBorder="1" applyAlignment="1">
      <alignment horizontal="center" vertical="top" wrapText="1"/>
    </xf>
    <xf numFmtId="0" fontId="24" fillId="0" borderId="20" xfId="0" applyFont="1" applyBorder="1" applyAlignment="1">
      <alignment horizontal="center" vertical="top" wrapText="1"/>
    </xf>
    <xf numFmtId="0" fontId="24" fillId="0" borderId="21" xfId="0" applyFont="1" applyBorder="1" applyAlignment="1">
      <alignment horizontal="center" vertical="top" wrapText="1"/>
    </xf>
    <xf numFmtId="0" fontId="31" fillId="0" borderId="24" xfId="0" applyFont="1" applyBorder="1" applyAlignment="1">
      <alignment horizontal="center" vertical="top" wrapText="1"/>
    </xf>
  </cellXfs>
  <cellStyles count="46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omma 2" xfId="29" xr:uid="{00000000-0005-0000-0000-00001C000000}"/>
    <cellStyle name="Explanatory Text" xfId="30" builtinId="53" customBuiltin="1"/>
    <cellStyle name="Good" xfId="31" builtinId="26" customBuiltin="1"/>
    <cellStyle name="Heading 1" xfId="32" builtinId="16" customBuiltin="1"/>
    <cellStyle name="Heading 2" xfId="33" builtinId="17" customBuiltin="1"/>
    <cellStyle name="Heading 3" xfId="34" builtinId="18" customBuiltin="1"/>
    <cellStyle name="Heading 4" xfId="35" builtinId="19" customBuiltin="1"/>
    <cellStyle name="Input" xfId="36" builtinId="20" customBuiltin="1"/>
    <cellStyle name="Linked Cell" xfId="37" builtinId="24" customBuiltin="1"/>
    <cellStyle name="Neutral" xfId="38" builtinId="28" customBuiltin="1"/>
    <cellStyle name="Normal" xfId="0" builtinId="0"/>
    <cellStyle name="Normal 2" xfId="39" xr:uid="{00000000-0005-0000-0000-000027000000}"/>
    <cellStyle name="Normal 3" xfId="45" xr:uid="{00000000-0005-0000-0000-000028000000}"/>
    <cellStyle name="Note" xfId="40" builtinId="10" customBuiltin="1"/>
    <cellStyle name="Output" xfId="41" builtinId="21" customBuiltin="1"/>
    <cellStyle name="Title" xfId="42" builtinId="15" customBuiltin="1"/>
    <cellStyle name="Total" xfId="43" builtinId="25" customBuiltin="1"/>
    <cellStyle name="Warning Text" xfId="4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124"/>
  <sheetViews>
    <sheetView topLeftCell="A25" zoomScale="80" zoomScaleNormal="80" workbookViewId="0">
      <selection sqref="A1:XFD1048576"/>
    </sheetView>
  </sheetViews>
  <sheetFormatPr defaultRowHeight="18" customHeight="1" x14ac:dyDescent="0.2"/>
  <cols>
    <col min="1" max="1" width="6.28515625" customWidth="1"/>
    <col min="2" max="2" width="16.28515625" style="14" customWidth="1"/>
    <col min="3" max="3" width="41.7109375" style="6" customWidth="1"/>
    <col min="4" max="4" width="16.28515625" style="47" customWidth="1"/>
    <col min="5" max="5" width="17" style="47" customWidth="1"/>
    <col min="6" max="6" width="16.5703125" style="6" customWidth="1"/>
    <col min="7" max="7" width="17.5703125" style="27" bestFit="1" customWidth="1"/>
  </cols>
  <sheetData>
    <row r="1" spans="2:6" ht="20.100000000000001" customHeight="1" x14ac:dyDescent="0.2">
      <c r="B1" s="211" t="s">
        <v>0</v>
      </c>
      <c r="C1" s="211"/>
      <c r="D1" s="211"/>
      <c r="E1" s="211"/>
      <c r="F1" s="211"/>
    </row>
    <row r="2" spans="2:6" ht="17.100000000000001" customHeight="1" x14ac:dyDescent="0.2">
      <c r="B2" s="211" t="s">
        <v>60</v>
      </c>
      <c r="C2" s="211"/>
      <c r="D2" s="211"/>
      <c r="E2" s="211"/>
      <c r="F2" s="211"/>
    </row>
    <row r="3" spans="2:6" ht="21" customHeight="1" x14ac:dyDescent="0.2">
      <c r="B3" s="211" t="s">
        <v>1</v>
      </c>
      <c r="C3" s="211"/>
      <c r="D3" s="211"/>
      <c r="E3" s="211"/>
      <c r="F3" s="211"/>
    </row>
    <row r="4" spans="2:6" ht="20.25" x14ac:dyDescent="0.2">
      <c r="B4" s="28"/>
      <c r="C4" s="28"/>
      <c r="D4" s="40"/>
      <c r="E4" s="40"/>
      <c r="F4" s="28"/>
    </row>
    <row r="5" spans="2:6" ht="21" customHeight="1" x14ac:dyDescent="0.2">
      <c r="B5" s="38" t="s">
        <v>2</v>
      </c>
      <c r="C5" s="39" t="s">
        <v>3</v>
      </c>
      <c r="D5" s="41" t="s">
        <v>4</v>
      </c>
      <c r="E5" s="41" t="s">
        <v>5</v>
      </c>
      <c r="F5" s="39" t="s">
        <v>6</v>
      </c>
    </row>
    <row r="6" spans="2:6" ht="23.45" customHeight="1" x14ac:dyDescent="0.2">
      <c r="B6" s="29"/>
      <c r="C6" s="54" t="s">
        <v>59</v>
      </c>
      <c r="D6" s="42"/>
      <c r="E6" s="42"/>
      <c r="F6" s="30">
        <v>2986252</v>
      </c>
    </row>
    <row r="7" spans="2:6" ht="24" customHeight="1" x14ac:dyDescent="0.2">
      <c r="B7" s="49">
        <v>44896</v>
      </c>
      <c r="C7" s="71" t="s">
        <v>121</v>
      </c>
      <c r="D7" s="51">
        <v>360000</v>
      </c>
      <c r="E7" s="51"/>
      <c r="F7" s="31">
        <f t="shared" ref="F7:F41" si="0">F6+D7-E7</f>
        <v>3346252</v>
      </c>
    </row>
    <row r="8" spans="2:6" ht="24" customHeight="1" x14ac:dyDescent="0.2">
      <c r="B8" s="49">
        <v>44896</v>
      </c>
      <c r="C8" s="83" t="s">
        <v>58</v>
      </c>
      <c r="D8" s="51"/>
      <c r="E8" s="51">
        <v>860000</v>
      </c>
      <c r="F8" s="31">
        <f t="shared" si="0"/>
        <v>2486252</v>
      </c>
    </row>
    <row r="9" spans="2:6" ht="24" customHeight="1" x14ac:dyDescent="0.2">
      <c r="B9" s="49">
        <v>44898</v>
      </c>
      <c r="C9" s="71" t="s">
        <v>121</v>
      </c>
      <c r="D9" s="51">
        <v>340000</v>
      </c>
      <c r="E9" s="51"/>
      <c r="F9" s="31">
        <f t="shared" si="0"/>
        <v>2826252</v>
      </c>
    </row>
    <row r="10" spans="2:6" ht="24" customHeight="1" x14ac:dyDescent="0.2">
      <c r="B10" s="49">
        <v>44898</v>
      </c>
      <c r="C10" s="83" t="s">
        <v>58</v>
      </c>
      <c r="D10" s="51"/>
      <c r="E10" s="51">
        <v>990000</v>
      </c>
      <c r="F10" s="31">
        <f t="shared" si="0"/>
        <v>1836252</v>
      </c>
    </row>
    <row r="11" spans="2:6" ht="24" customHeight="1" x14ac:dyDescent="0.2">
      <c r="B11" s="49">
        <v>44901</v>
      </c>
      <c r="C11" s="83" t="s">
        <v>121</v>
      </c>
      <c r="D11" s="51">
        <v>360000</v>
      </c>
      <c r="E11" s="51"/>
      <c r="F11" s="31">
        <f t="shared" si="0"/>
        <v>2196252</v>
      </c>
    </row>
    <row r="12" spans="2:6" ht="24" customHeight="1" x14ac:dyDescent="0.2">
      <c r="B12" s="49">
        <v>44901</v>
      </c>
      <c r="C12" s="83" t="s">
        <v>58</v>
      </c>
      <c r="D12" s="51"/>
      <c r="E12" s="51">
        <v>1140000</v>
      </c>
      <c r="F12" s="31">
        <f t="shared" si="0"/>
        <v>1056252</v>
      </c>
    </row>
    <row r="13" spans="2:6" ht="24" customHeight="1" x14ac:dyDescent="0.2">
      <c r="B13" s="49">
        <v>44901</v>
      </c>
      <c r="C13" s="83" t="s">
        <v>62</v>
      </c>
      <c r="D13" s="51">
        <v>500000</v>
      </c>
      <c r="E13" s="51"/>
      <c r="F13" s="31">
        <f t="shared" si="0"/>
        <v>1556252</v>
      </c>
    </row>
    <row r="14" spans="2:6" ht="24" customHeight="1" x14ac:dyDescent="0.2">
      <c r="B14" s="49">
        <v>44901</v>
      </c>
      <c r="C14" s="71" t="s">
        <v>63</v>
      </c>
      <c r="D14" s="51">
        <v>50000</v>
      </c>
      <c r="E14" s="51"/>
      <c r="F14" s="31">
        <f t="shared" si="0"/>
        <v>1606252</v>
      </c>
    </row>
    <row r="15" spans="2:6" ht="24" customHeight="1" x14ac:dyDescent="0.2">
      <c r="B15" s="49">
        <v>44902</v>
      </c>
      <c r="C15" s="83" t="s">
        <v>61</v>
      </c>
      <c r="D15" s="51">
        <v>20000000</v>
      </c>
      <c r="E15" s="51"/>
      <c r="F15" s="31">
        <f t="shared" si="0"/>
        <v>21606252</v>
      </c>
    </row>
    <row r="16" spans="2:6" ht="24" customHeight="1" x14ac:dyDescent="0.2">
      <c r="B16" s="49">
        <v>44903</v>
      </c>
      <c r="C16" s="71" t="s">
        <v>121</v>
      </c>
      <c r="D16" s="51">
        <v>380000</v>
      </c>
      <c r="E16" s="51"/>
      <c r="F16" s="31">
        <f t="shared" si="0"/>
        <v>21986252</v>
      </c>
    </row>
    <row r="17" spans="2:6" ht="24" customHeight="1" x14ac:dyDescent="0.2">
      <c r="B17" s="49">
        <v>44903</v>
      </c>
      <c r="C17" s="83" t="s">
        <v>58</v>
      </c>
      <c r="D17" s="46"/>
      <c r="E17" s="51">
        <v>1021000</v>
      </c>
      <c r="F17" s="31">
        <f t="shared" si="0"/>
        <v>20965252</v>
      </c>
    </row>
    <row r="18" spans="2:6" ht="24" customHeight="1" x14ac:dyDescent="0.2">
      <c r="B18" s="49">
        <v>44903</v>
      </c>
      <c r="C18" s="83" t="s">
        <v>64</v>
      </c>
      <c r="D18" s="51">
        <v>200000</v>
      </c>
      <c r="E18" s="51"/>
      <c r="F18" s="31">
        <f t="shared" si="0"/>
        <v>21165252</v>
      </c>
    </row>
    <row r="19" spans="2:6" ht="24" customHeight="1" x14ac:dyDescent="0.2">
      <c r="B19" s="49">
        <v>44905</v>
      </c>
      <c r="C19" s="71" t="s">
        <v>121</v>
      </c>
      <c r="D19" s="51">
        <v>380000</v>
      </c>
      <c r="E19" s="51"/>
      <c r="F19" s="31">
        <f t="shared" si="0"/>
        <v>21545252</v>
      </c>
    </row>
    <row r="20" spans="2:6" ht="24" customHeight="1" x14ac:dyDescent="0.2">
      <c r="B20" s="49">
        <v>44905</v>
      </c>
      <c r="C20" s="83" t="s">
        <v>58</v>
      </c>
      <c r="D20" s="46"/>
      <c r="E20" s="51">
        <v>804000</v>
      </c>
      <c r="F20" s="31">
        <f t="shared" si="0"/>
        <v>20741252</v>
      </c>
    </row>
    <row r="21" spans="2:6" ht="24" customHeight="1" x14ac:dyDescent="0.2">
      <c r="B21" s="49">
        <v>44908</v>
      </c>
      <c r="C21" s="71" t="s">
        <v>121</v>
      </c>
      <c r="D21" s="51">
        <v>380000</v>
      </c>
      <c r="E21" s="51"/>
      <c r="F21" s="31">
        <f t="shared" si="0"/>
        <v>21121252</v>
      </c>
    </row>
    <row r="22" spans="2:6" ht="24" customHeight="1" x14ac:dyDescent="0.2">
      <c r="B22" s="49">
        <v>44908</v>
      </c>
      <c r="C22" s="83" t="s">
        <v>58</v>
      </c>
      <c r="D22" s="46"/>
      <c r="E22" s="51">
        <v>915000</v>
      </c>
      <c r="F22" s="31">
        <f t="shared" si="0"/>
        <v>20206252</v>
      </c>
    </row>
    <row r="23" spans="2:6" ht="24" customHeight="1" x14ac:dyDescent="0.2">
      <c r="B23" s="49">
        <v>44908</v>
      </c>
      <c r="C23" s="83" t="s">
        <v>65</v>
      </c>
      <c r="D23" s="51">
        <v>200000</v>
      </c>
      <c r="E23" s="51"/>
      <c r="F23" s="31">
        <f t="shared" si="0"/>
        <v>20406252</v>
      </c>
    </row>
    <row r="24" spans="2:6" ht="24" customHeight="1" x14ac:dyDescent="0.2">
      <c r="B24" s="49">
        <v>44910</v>
      </c>
      <c r="C24" s="83" t="s">
        <v>121</v>
      </c>
      <c r="D24" s="51">
        <v>380000</v>
      </c>
      <c r="E24" s="51"/>
      <c r="F24" s="31">
        <f t="shared" si="0"/>
        <v>20786252</v>
      </c>
    </row>
    <row r="25" spans="2:6" ht="24" customHeight="1" x14ac:dyDescent="0.2">
      <c r="B25" s="49">
        <v>44910</v>
      </c>
      <c r="C25" s="83" t="s">
        <v>58</v>
      </c>
      <c r="D25" s="46"/>
      <c r="E25" s="51">
        <v>910000</v>
      </c>
      <c r="F25" s="31">
        <f t="shared" si="0"/>
        <v>19876252</v>
      </c>
    </row>
    <row r="26" spans="2:6" ht="24" customHeight="1" x14ac:dyDescent="0.2">
      <c r="B26" s="49">
        <v>44911</v>
      </c>
      <c r="C26" s="83" t="s">
        <v>66</v>
      </c>
      <c r="D26" s="51">
        <v>100000</v>
      </c>
      <c r="E26" s="51"/>
      <c r="F26" s="31">
        <f t="shared" si="0"/>
        <v>19976252</v>
      </c>
    </row>
    <row r="27" spans="2:6" ht="24" customHeight="1" x14ac:dyDescent="0.2">
      <c r="B27" s="49">
        <v>44912</v>
      </c>
      <c r="C27" s="83" t="s">
        <v>121</v>
      </c>
      <c r="D27" s="51">
        <v>380000</v>
      </c>
      <c r="E27" s="51"/>
      <c r="F27" s="31">
        <f t="shared" si="0"/>
        <v>20356252</v>
      </c>
    </row>
    <row r="28" spans="2:6" ht="24" customHeight="1" x14ac:dyDescent="0.2">
      <c r="B28" s="49">
        <v>44912</v>
      </c>
      <c r="C28" s="83" t="s">
        <v>58</v>
      </c>
      <c r="D28" s="51"/>
      <c r="E28" s="51">
        <v>640000</v>
      </c>
      <c r="F28" s="31">
        <f t="shared" si="0"/>
        <v>19716252</v>
      </c>
    </row>
    <row r="29" spans="2:6" ht="23.65" customHeight="1" x14ac:dyDescent="0.2">
      <c r="B29" s="49">
        <v>44915</v>
      </c>
      <c r="C29" s="83" t="s">
        <v>121</v>
      </c>
      <c r="D29" s="51">
        <v>380000</v>
      </c>
      <c r="E29" s="51"/>
      <c r="F29" s="31">
        <f t="shared" si="0"/>
        <v>20096252</v>
      </c>
    </row>
    <row r="30" spans="2:6" ht="23.65" customHeight="1" x14ac:dyDescent="0.2">
      <c r="B30" s="49">
        <v>44915</v>
      </c>
      <c r="C30" s="83" t="s">
        <v>58</v>
      </c>
      <c r="D30" s="51"/>
      <c r="E30" s="51">
        <v>912000</v>
      </c>
      <c r="F30" s="31">
        <f t="shared" si="0"/>
        <v>19184252</v>
      </c>
    </row>
    <row r="31" spans="2:6" ht="23.65" customHeight="1" x14ac:dyDescent="0.2">
      <c r="B31" s="49">
        <v>44917</v>
      </c>
      <c r="C31" s="83" t="s">
        <v>121</v>
      </c>
      <c r="D31" s="51">
        <v>360000</v>
      </c>
      <c r="E31" s="51"/>
      <c r="F31" s="31">
        <f t="shared" si="0"/>
        <v>19544252</v>
      </c>
    </row>
    <row r="32" spans="2:6" ht="24" customHeight="1" x14ac:dyDescent="0.2">
      <c r="B32" s="49">
        <v>44917</v>
      </c>
      <c r="C32" s="83" t="s">
        <v>58</v>
      </c>
      <c r="D32" s="51"/>
      <c r="E32" s="51">
        <v>5432000</v>
      </c>
      <c r="F32" s="31">
        <f t="shared" si="0"/>
        <v>14112252</v>
      </c>
    </row>
    <row r="33" spans="2:7" ht="24" customHeight="1" x14ac:dyDescent="0.2">
      <c r="B33" s="49">
        <v>44919</v>
      </c>
      <c r="C33" s="83" t="s">
        <v>121</v>
      </c>
      <c r="D33" s="51">
        <v>280000</v>
      </c>
      <c r="E33" s="51"/>
      <c r="F33" s="31">
        <f t="shared" si="0"/>
        <v>14392252</v>
      </c>
    </row>
    <row r="34" spans="2:7" ht="24" customHeight="1" x14ac:dyDescent="0.2">
      <c r="B34" s="49">
        <v>44919</v>
      </c>
      <c r="C34" s="83" t="s">
        <v>58</v>
      </c>
      <c r="D34" s="51"/>
      <c r="E34" s="51">
        <v>775000</v>
      </c>
      <c r="F34" s="31">
        <f t="shared" si="0"/>
        <v>13617252</v>
      </c>
    </row>
    <row r="35" spans="2:7" ht="24" customHeight="1" x14ac:dyDescent="0.2">
      <c r="B35" s="49">
        <v>44922</v>
      </c>
      <c r="C35" s="83" t="s">
        <v>121</v>
      </c>
      <c r="D35" s="51">
        <v>350000</v>
      </c>
      <c r="E35" s="51"/>
      <c r="F35" s="31">
        <f t="shared" si="0"/>
        <v>13967252</v>
      </c>
    </row>
    <row r="36" spans="2:7" ht="24" customHeight="1" x14ac:dyDescent="0.2">
      <c r="B36" s="49">
        <v>44922</v>
      </c>
      <c r="C36" s="83" t="s">
        <v>58</v>
      </c>
      <c r="D36" s="51"/>
      <c r="E36" s="51">
        <v>1067000</v>
      </c>
      <c r="F36" s="31">
        <f t="shared" si="0"/>
        <v>12900252</v>
      </c>
    </row>
    <row r="37" spans="2:7" ht="24" customHeight="1" x14ac:dyDescent="0.2">
      <c r="B37" s="49">
        <v>44924</v>
      </c>
      <c r="C37" s="83" t="s">
        <v>121</v>
      </c>
      <c r="D37" s="51">
        <v>350000</v>
      </c>
      <c r="E37" s="51"/>
      <c r="F37" s="31">
        <f t="shared" si="0"/>
        <v>13250252</v>
      </c>
    </row>
    <row r="38" spans="2:7" ht="24" customHeight="1" x14ac:dyDescent="0.2">
      <c r="B38" s="49">
        <v>44924</v>
      </c>
      <c r="C38" s="83" t="s">
        <v>58</v>
      </c>
      <c r="D38" s="51"/>
      <c r="E38" s="51">
        <v>1052000</v>
      </c>
      <c r="F38" s="31">
        <f t="shared" si="0"/>
        <v>12198252</v>
      </c>
    </row>
    <row r="39" spans="2:7" ht="24" customHeight="1" x14ac:dyDescent="0.2">
      <c r="B39" s="49">
        <v>44926</v>
      </c>
      <c r="C39" s="83" t="s">
        <v>121</v>
      </c>
      <c r="D39" s="51">
        <v>380000</v>
      </c>
      <c r="E39" s="51"/>
      <c r="F39" s="31">
        <f t="shared" si="0"/>
        <v>12578252</v>
      </c>
    </row>
    <row r="40" spans="2:7" ht="24" customHeight="1" x14ac:dyDescent="0.2">
      <c r="B40" s="49">
        <v>44926</v>
      </c>
      <c r="C40" s="83" t="s">
        <v>58</v>
      </c>
      <c r="D40" s="51"/>
      <c r="E40" s="51">
        <v>4960000</v>
      </c>
      <c r="F40" s="31">
        <f t="shared" si="0"/>
        <v>7618252</v>
      </c>
    </row>
    <row r="41" spans="2:7" ht="24" customHeight="1" x14ac:dyDescent="0.2">
      <c r="B41" s="49">
        <v>44926</v>
      </c>
      <c r="C41" s="83" t="s">
        <v>67</v>
      </c>
      <c r="D41" s="51">
        <v>1000000</v>
      </c>
      <c r="E41" s="51"/>
      <c r="F41" s="31">
        <f t="shared" si="0"/>
        <v>8618252</v>
      </c>
    </row>
    <row r="42" spans="2:7" ht="18.75" x14ac:dyDescent="0.2">
      <c r="B42" s="55"/>
      <c r="C42" s="60" t="s">
        <v>7</v>
      </c>
      <c r="D42" s="43">
        <f>SUM(D7:D41)</f>
        <v>27110000</v>
      </c>
      <c r="E42" s="43">
        <f>SUM(E7:E41)</f>
        <v>21478000</v>
      </c>
      <c r="F42" s="32">
        <f>F6+D42-E42</f>
        <v>8618252</v>
      </c>
    </row>
    <row r="43" spans="2:7" ht="18.75" x14ac:dyDescent="0.2">
      <c r="B43" s="79"/>
      <c r="C43" s="80"/>
      <c r="D43" s="81"/>
      <c r="E43" s="81"/>
      <c r="F43" s="82"/>
    </row>
    <row r="44" spans="2:7" ht="16.5" x14ac:dyDescent="0.2">
      <c r="B44" s="56"/>
      <c r="C44" s="33"/>
      <c r="D44" s="44"/>
      <c r="E44" s="44"/>
      <c r="F44" s="34"/>
    </row>
    <row r="45" spans="2:7" ht="16.149999999999999" customHeight="1" x14ac:dyDescent="0.2">
      <c r="B45" s="212" t="s">
        <v>3</v>
      </c>
      <c r="C45" s="212"/>
      <c r="D45" s="41" t="s">
        <v>4</v>
      </c>
      <c r="E45" s="41" t="s">
        <v>5</v>
      </c>
      <c r="F45" s="39" t="s">
        <v>6</v>
      </c>
    </row>
    <row r="46" spans="2:7" ht="21.75" customHeight="1" x14ac:dyDescent="0.2">
      <c r="B46" s="213" t="s">
        <v>8</v>
      </c>
      <c r="C46" s="213"/>
      <c r="D46" s="45"/>
      <c r="E46" s="45"/>
      <c r="F46" s="35">
        <f>F6</f>
        <v>2986252</v>
      </c>
    </row>
    <row r="47" spans="2:7" ht="21.75" customHeight="1" x14ac:dyDescent="0.2">
      <c r="B47" s="214" t="s">
        <v>9</v>
      </c>
      <c r="C47" s="214"/>
      <c r="D47" s="46"/>
      <c r="E47" s="46"/>
      <c r="F47" s="35"/>
      <c r="G47" s="68"/>
    </row>
    <row r="48" spans="2:7" ht="21.75" customHeight="1" x14ac:dyDescent="0.2">
      <c r="B48" s="214" t="s">
        <v>10</v>
      </c>
      <c r="C48" s="214"/>
      <c r="D48" s="46">
        <f>Tien!F12</f>
        <v>2050000</v>
      </c>
      <c r="E48" s="46"/>
      <c r="F48" s="35"/>
    </row>
    <row r="49" spans="2:8" ht="21.75" customHeight="1" x14ac:dyDescent="0.2">
      <c r="B49" s="123" t="s">
        <v>122</v>
      </c>
      <c r="C49" s="124"/>
      <c r="D49" s="46">
        <v>20000000</v>
      </c>
      <c r="E49" s="46"/>
      <c r="F49" s="35"/>
    </row>
    <row r="50" spans="2:8" ht="21.75" customHeight="1" x14ac:dyDescent="0.2">
      <c r="B50" s="61" t="s">
        <v>41</v>
      </c>
      <c r="C50" s="67">
        <f>D50/2000</f>
        <v>2530</v>
      </c>
      <c r="D50" s="46">
        <f>Thubanphieu!E20</f>
        <v>5060000</v>
      </c>
      <c r="E50" s="46"/>
      <c r="F50" s="35"/>
    </row>
    <row r="51" spans="2:8" ht="21.75" customHeight="1" x14ac:dyDescent="0.2">
      <c r="B51" s="214" t="s">
        <v>11</v>
      </c>
      <c r="C51" s="214"/>
      <c r="D51" s="46"/>
      <c r="E51" s="46">
        <f>'Chi cho'!G75</f>
        <v>21478000</v>
      </c>
      <c r="F51" s="35"/>
    </row>
    <row r="52" spans="2:8" ht="21.75" customHeight="1" x14ac:dyDescent="0.2">
      <c r="B52" s="215" t="s">
        <v>57</v>
      </c>
      <c r="C52" s="215"/>
      <c r="D52" s="43">
        <f>SUM(D47:D51)</f>
        <v>27110000</v>
      </c>
      <c r="E52" s="43">
        <f>SUM(E47:E51)</f>
        <v>21478000</v>
      </c>
      <c r="F52" s="32">
        <f>F46+D52-E52</f>
        <v>8618252</v>
      </c>
    </row>
    <row r="53" spans="2:8" ht="23.1" customHeight="1" x14ac:dyDescent="0.2">
      <c r="C53" s="36"/>
    </row>
    <row r="54" spans="2:8" ht="23.25" customHeight="1" x14ac:dyDescent="0.2">
      <c r="B54" s="210" t="s">
        <v>29</v>
      </c>
      <c r="C54" s="210"/>
      <c r="D54" s="210"/>
      <c r="E54" s="210"/>
      <c r="F54" s="210"/>
      <c r="G54" s="210"/>
    </row>
    <row r="55" spans="2:8" ht="26.1" customHeight="1" x14ac:dyDescent="0.2">
      <c r="B55" s="210" t="str">
        <f>B2</f>
        <v>THÁNG 12/2022</v>
      </c>
      <c r="C55" s="210"/>
      <c r="D55" s="210"/>
      <c r="E55" s="210"/>
      <c r="F55" s="210"/>
      <c r="G55" s="210"/>
    </row>
    <row r="56" spans="2:8" ht="16.149999999999999" customHeight="1" x14ac:dyDescent="0.25">
      <c r="B56" s="5"/>
      <c r="D56" s="48"/>
      <c r="G56" s="8" t="s">
        <v>12</v>
      </c>
    </row>
    <row r="57" spans="2:8" ht="18" customHeight="1" x14ac:dyDescent="0.2">
      <c r="B57" s="125" t="s">
        <v>31</v>
      </c>
      <c r="C57" s="126" t="s">
        <v>23</v>
      </c>
      <c r="D57" s="226" t="s">
        <v>13</v>
      </c>
      <c r="E57" s="227"/>
      <c r="F57" s="127" t="s">
        <v>32</v>
      </c>
      <c r="G57" s="128" t="s">
        <v>33</v>
      </c>
      <c r="H57" s="127" t="s">
        <v>34</v>
      </c>
    </row>
    <row r="58" spans="2:8" ht="18" customHeight="1" x14ac:dyDescent="0.2">
      <c r="B58" s="216">
        <v>44896</v>
      </c>
      <c r="C58" s="129" t="s">
        <v>97</v>
      </c>
      <c r="D58" s="217" t="s">
        <v>14</v>
      </c>
      <c r="E58" s="218"/>
      <c r="F58" s="130">
        <v>8</v>
      </c>
      <c r="G58" s="131">
        <v>100000</v>
      </c>
      <c r="H58" s="131">
        <v>800000</v>
      </c>
    </row>
    <row r="59" spans="2:8" ht="18" customHeight="1" x14ac:dyDescent="0.2">
      <c r="B59" s="216"/>
      <c r="C59" s="129" t="s">
        <v>36</v>
      </c>
      <c r="D59" s="217" t="s">
        <v>14</v>
      </c>
      <c r="E59" s="218"/>
      <c r="F59" s="130">
        <v>12</v>
      </c>
      <c r="G59" s="131">
        <v>5000</v>
      </c>
      <c r="H59" s="131">
        <v>60000</v>
      </c>
    </row>
    <row r="60" spans="2:8" ht="18" customHeight="1" x14ac:dyDescent="0.2">
      <c r="B60" s="216"/>
      <c r="C60" s="221" t="s">
        <v>37</v>
      </c>
      <c r="D60" s="221"/>
      <c r="E60" s="221"/>
      <c r="F60" s="221"/>
      <c r="G60" s="222"/>
      <c r="H60" s="132">
        <v>860000</v>
      </c>
    </row>
    <row r="61" spans="2:8" ht="18" customHeight="1" x14ac:dyDescent="0.2">
      <c r="B61" s="216">
        <v>44898</v>
      </c>
      <c r="C61" s="129" t="s">
        <v>38</v>
      </c>
      <c r="D61" s="217" t="s">
        <v>14</v>
      </c>
      <c r="E61" s="218"/>
      <c r="F61" s="133">
        <v>7</v>
      </c>
      <c r="G61" s="131">
        <v>90000</v>
      </c>
      <c r="H61" s="131">
        <v>630000</v>
      </c>
    </row>
    <row r="62" spans="2:8" ht="18" customHeight="1" x14ac:dyDescent="0.25">
      <c r="B62" s="216"/>
      <c r="C62" s="129" t="s">
        <v>51</v>
      </c>
      <c r="D62" s="219"/>
      <c r="E62" s="220"/>
      <c r="F62" s="134"/>
      <c r="G62" s="134"/>
      <c r="H62" s="131">
        <v>40000</v>
      </c>
    </row>
    <row r="63" spans="2:8" ht="18" customHeight="1" x14ac:dyDescent="0.25">
      <c r="B63" s="216"/>
      <c r="C63" s="129" t="s">
        <v>98</v>
      </c>
      <c r="D63" s="219"/>
      <c r="E63" s="220"/>
      <c r="F63" s="134"/>
      <c r="G63" s="134"/>
      <c r="H63" s="131">
        <v>45000</v>
      </c>
    </row>
    <row r="64" spans="2:8" ht="18" customHeight="1" x14ac:dyDescent="0.2">
      <c r="B64" s="216"/>
      <c r="C64" s="129" t="s">
        <v>99</v>
      </c>
      <c r="D64" s="217" t="s">
        <v>14</v>
      </c>
      <c r="E64" s="218"/>
      <c r="F64" s="133">
        <v>20</v>
      </c>
      <c r="G64" s="131">
        <v>7000</v>
      </c>
      <c r="H64" s="131">
        <v>140000</v>
      </c>
    </row>
    <row r="65" spans="2:8" ht="18" customHeight="1" x14ac:dyDescent="0.2">
      <c r="B65" s="216"/>
      <c r="C65" s="129" t="s">
        <v>49</v>
      </c>
      <c r="D65" s="217" t="s">
        <v>100</v>
      </c>
      <c r="E65" s="218"/>
      <c r="F65" s="133">
        <v>5</v>
      </c>
      <c r="G65" s="131">
        <v>15000</v>
      </c>
      <c r="H65" s="131">
        <v>75000</v>
      </c>
    </row>
    <row r="66" spans="2:8" ht="18" customHeight="1" x14ac:dyDescent="0.2">
      <c r="B66" s="216"/>
      <c r="C66" s="129" t="s">
        <v>36</v>
      </c>
      <c r="D66" s="217" t="s">
        <v>14</v>
      </c>
      <c r="E66" s="218"/>
      <c r="F66" s="133">
        <v>12</v>
      </c>
      <c r="G66" s="131">
        <v>5000</v>
      </c>
      <c r="H66" s="131">
        <v>60000</v>
      </c>
    </row>
    <row r="67" spans="2:8" ht="18" customHeight="1" x14ac:dyDescent="0.2">
      <c r="B67" s="216"/>
      <c r="C67" s="221" t="s">
        <v>37</v>
      </c>
      <c r="D67" s="221"/>
      <c r="E67" s="221"/>
      <c r="F67" s="221"/>
      <c r="G67" s="222"/>
      <c r="H67" s="132">
        <v>990000</v>
      </c>
    </row>
    <row r="68" spans="2:8" ht="18" customHeight="1" x14ac:dyDescent="0.2">
      <c r="B68" s="216">
        <v>44901</v>
      </c>
      <c r="C68" s="129" t="s">
        <v>50</v>
      </c>
      <c r="D68" s="217" t="s">
        <v>14</v>
      </c>
      <c r="E68" s="218"/>
      <c r="F68" s="133">
        <v>20</v>
      </c>
      <c r="G68" s="131">
        <v>50000</v>
      </c>
      <c r="H68" s="131">
        <v>1000000</v>
      </c>
    </row>
    <row r="69" spans="2:8" ht="18" customHeight="1" x14ac:dyDescent="0.2">
      <c r="B69" s="216"/>
      <c r="C69" s="129" t="s">
        <v>49</v>
      </c>
      <c r="D69" s="217" t="s">
        <v>100</v>
      </c>
      <c r="E69" s="218"/>
      <c r="F69" s="133">
        <v>5</v>
      </c>
      <c r="G69" s="131">
        <v>16000</v>
      </c>
      <c r="H69" s="131">
        <v>80000</v>
      </c>
    </row>
    <row r="70" spans="2:8" ht="18" customHeight="1" x14ac:dyDescent="0.2">
      <c r="B70" s="216"/>
      <c r="C70" s="129" t="s">
        <v>36</v>
      </c>
      <c r="D70" s="217" t="s">
        <v>14</v>
      </c>
      <c r="E70" s="218"/>
      <c r="F70" s="133">
        <v>12</v>
      </c>
      <c r="G70" s="131">
        <v>5000</v>
      </c>
      <c r="H70" s="131">
        <v>60000</v>
      </c>
    </row>
    <row r="71" spans="2:8" ht="18" customHeight="1" x14ac:dyDescent="0.2">
      <c r="B71" s="216"/>
      <c r="C71" s="221" t="s">
        <v>37</v>
      </c>
      <c r="D71" s="221"/>
      <c r="E71" s="221"/>
      <c r="F71" s="221"/>
      <c r="G71" s="222"/>
      <c r="H71" s="132">
        <v>1140000</v>
      </c>
    </row>
    <row r="72" spans="2:8" ht="18" customHeight="1" x14ac:dyDescent="0.2">
      <c r="B72" s="216">
        <v>44903</v>
      </c>
      <c r="C72" s="129" t="s">
        <v>38</v>
      </c>
      <c r="D72" s="217" t="s">
        <v>14</v>
      </c>
      <c r="E72" s="218"/>
      <c r="F72" s="130">
        <v>7</v>
      </c>
      <c r="G72" s="131">
        <v>90000</v>
      </c>
      <c r="H72" s="131">
        <v>630000</v>
      </c>
    </row>
    <row r="73" spans="2:8" ht="18" customHeight="1" x14ac:dyDescent="0.2">
      <c r="B73" s="216"/>
      <c r="C73" s="129" t="s">
        <v>49</v>
      </c>
      <c r="D73" s="217" t="s">
        <v>100</v>
      </c>
      <c r="E73" s="218"/>
      <c r="F73" s="130">
        <v>4</v>
      </c>
      <c r="G73" s="131">
        <v>14000</v>
      </c>
      <c r="H73" s="131">
        <v>56000</v>
      </c>
    </row>
    <row r="74" spans="2:8" ht="18" customHeight="1" x14ac:dyDescent="0.2">
      <c r="B74" s="216"/>
      <c r="C74" s="129" t="s">
        <v>53</v>
      </c>
      <c r="D74" s="217" t="s">
        <v>14</v>
      </c>
      <c r="E74" s="218"/>
      <c r="F74" s="130">
        <v>1</v>
      </c>
      <c r="G74" s="131">
        <v>25000</v>
      </c>
      <c r="H74" s="131">
        <v>25000</v>
      </c>
    </row>
    <row r="75" spans="2:8" ht="18" customHeight="1" x14ac:dyDescent="0.2">
      <c r="B75" s="216"/>
      <c r="C75" s="129" t="s">
        <v>46</v>
      </c>
      <c r="D75" s="217" t="s">
        <v>39</v>
      </c>
      <c r="E75" s="218"/>
      <c r="F75" s="130">
        <v>170</v>
      </c>
      <c r="G75" s="131">
        <v>1000</v>
      </c>
      <c r="H75" s="131">
        <v>170000</v>
      </c>
    </row>
    <row r="76" spans="2:8" ht="18" customHeight="1" x14ac:dyDescent="0.2">
      <c r="B76" s="216"/>
      <c r="C76" s="129" t="s">
        <v>99</v>
      </c>
      <c r="D76" s="217" t="s">
        <v>14</v>
      </c>
      <c r="E76" s="218"/>
      <c r="F76" s="130">
        <v>20</v>
      </c>
      <c r="G76" s="131">
        <v>7000</v>
      </c>
      <c r="H76" s="131">
        <v>140000</v>
      </c>
    </row>
    <row r="77" spans="2:8" ht="18" customHeight="1" x14ac:dyDescent="0.2">
      <c r="B77" s="216"/>
      <c r="C77" s="221" t="s">
        <v>37</v>
      </c>
      <c r="D77" s="221"/>
      <c r="E77" s="221"/>
      <c r="F77" s="221"/>
      <c r="G77" s="222"/>
      <c r="H77" s="132">
        <v>1021000</v>
      </c>
    </row>
    <row r="78" spans="2:8" ht="18" customHeight="1" x14ac:dyDescent="0.2">
      <c r="B78" s="216">
        <v>44905</v>
      </c>
      <c r="C78" s="129" t="s">
        <v>101</v>
      </c>
      <c r="D78" s="217" t="s">
        <v>102</v>
      </c>
      <c r="E78" s="218"/>
      <c r="F78" s="130">
        <v>16</v>
      </c>
      <c r="G78" s="131">
        <v>42500</v>
      </c>
      <c r="H78" s="131">
        <v>680000</v>
      </c>
    </row>
    <row r="79" spans="2:8" ht="18" customHeight="1" x14ac:dyDescent="0.2">
      <c r="B79" s="216"/>
      <c r="C79" s="129" t="s">
        <v>49</v>
      </c>
      <c r="D79" s="217" t="s">
        <v>100</v>
      </c>
      <c r="E79" s="218"/>
      <c r="F79" s="130">
        <v>4</v>
      </c>
      <c r="G79" s="131">
        <v>16000</v>
      </c>
      <c r="H79" s="131">
        <v>64000</v>
      </c>
    </row>
    <row r="80" spans="2:8" ht="18" customHeight="1" x14ac:dyDescent="0.2">
      <c r="B80" s="216"/>
      <c r="C80" s="129" t="s">
        <v>36</v>
      </c>
      <c r="D80" s="217" t="s">
        <v>14</v>
      </c>
      <c r="E80" s="218"/>
      <c r="F80" s="130">
        <v>12</v>
      </c>
      <c r="G80" s="131">
        <v>5000</v>
      </c>
      <c r="H80" s="131">
        <v>60000</v>
      </c>
    </row>
    <row r="81" spans="2:8" ht="18" customHeight="1" x14ac:dyDescent="0.2">
      <c r="B81" s="216"/>
      <c r="C81" s="221" t="s">
        <v>37</v>
      </c>
      <c r="D81" s="221"/>
      <c r="E81" s="221"/>
      <c r="F81" s="221"/>
      <c r="G81" s="222"/>
      <c r="H81" s="132">
        <v>804000</v>
      </c>
    </row>
    <row r="82" spans="2:8" ht="18" customHeight="1" x14ac:dyDescent="0.2">
      <c r="B82" s="216">
        <v>44908</v>
      </c>
      <c r="C82" s="129" t="s">
        <v>35</v>
      </c>
      <c r="D82" s="217" t="s">
        <v>14</v>
      </c>
      <c r="E82" s="218"/>
      <c r="F82" s="135">
        <v>7</v>
      </c>
      <c r="G82" s="131">
        <v>90000</v>
      </c>
      <c r="H82" s="131">
        <v>630000</v>
      </c>
    </row>
    <row r="83" spans="2:8" ht="18" customHeight="1" x14ac:dyDescent="0.2">
      <c r="B83" s="216"/>
      <c r="C83" s="129" t="s">
        <v>52</v>
      </c>
      <c r="D83" s="217" t="s">
        <v>14</v>
      </c>
      <c r="E83" s="218"/>
      <c r="F83" s="135">
        <v>13</v>
      </c>
      <c r="G83" s="131">
        <v>13846</v>
      </c>
      <c r="H83" s="131">
        <v>180000</v>
      </c>
    </row>
    <row r="84" spans="2:8" ht="18" customHeight="1" x14ac:dyDescent="0.2">
      <c r="B84" s="216"/>
      <c r="C84" s="129" t="s">
        <v>103</v>
      </c>
      <c r="D84" s="217" t="s">
        <v>14</v>
      </c>
      <c r="E84" s="218"/>
      <c r="F84" s="135">
        <v>2</v>
      </c>
      <c r="G84" s="131">
        <v>22500</v>
      </c>
      <c r="H84" s="131">
        <v>45000</v>
      </c>
    </row>
    <row r="85" spans="2:8" ht="18" customHeight="1" x14ac:dyDescent="0.2">
      <c r="B85" s="216"/>
      <c r="C85" s="129" t="s">
        <v>36</v>
      </c>
      <c r="D85" s="217" t="s">
        <v>14</v>
      </c>
      <c r="E85" s="218"/>
      <c r="F85" s="136">
        <v>12</v>
      </c>
      <c r="G85" s="131">
        <v>5000</v>
      </c>
      <c r="H85" s="131">
        <v>60000</v>
      </c>
    </row>
    <row r="86" spans="2:8" ht="18" customHeight="1" x14ac:dyDescent="0.2">
      <c r="B86" s="216"/>
      <c r="C86" s="221" t="s">
        <v>37</v>
      </c>
      <c r="D86" s="221"/>
      <c r="E86" s="221"/>
      <c r="F86" s="221"/>
      <c r="G86" s="222"/>
      <c r="H86" s="132">
        <v>915000</v>
      </c>
    </row>
    <row r="87" spans="2:8" ht="18" customHeight="1" x14ac:dyDescent="0.2">
      <c r="B87" s="216">
        <v>44910</v>
      </c>
      <c r="C87" s="129" t="s">
        <v>97</v>
      </c>
      <c r="D87" s="217" t="s">
        <v>14</v>
      </c>
      <c r="E87" s="218"/>
      <c r="F87" s="133">
        <v>8</v>
      </c>
      <c r="G87" s="131">
        <v>100000</v>
      </c>
      <c r="H87" s="131">
        <v>800000</v>
      </c>
    </row>
    <row r="88" spans="2:8" ht="18" customHeight="1" x14ac:dyDescent="0.2">
      <c r="B88" s="216"/>
      <c r="C88" s="129" t="s">
        <v>103</v>
      </c>
      <c r="D88" s="217" t="s">
        <v>14</v>
      </c>
      <c r="E88" s="218"/>
      <c r="F88" s="135">
        <v>2</v>
      </c>
      <c r="G88" s="131">
        <v>25000</v>
      </c>
      <c r="H88" s="131">
        <v>50000</v>
      </c>
    </row>
    <row r="89" spans="2:8" ht="18" customHeight="1" x14ac:dyDescent="0.2">
      <c r="B89" s="216"/>
      <c r="C89" s="129" t="s">
        <v>36</v>
      </c>
      <c r="D89" s="217" t="s">
        <v>14</v>
      </c>
      <c r="E89" s="218"/>
      <c r="F89" s="133">
        <v>12</v>
      </c>
      <c r="G89" s="131">
        <v>5000</v>
      </c>
      <c r="H89" s="131">
        <v>60000</v>
      </c>
    </row>
    <row r="90" spans="2:8" ht="18" customHeight="1" x14ac:dyDescent="0.2">
      <c r="B90" s="216"/>
      <c r="C90" s="221" t="s">
        <v>37</v>
      </c>
      <c r="D90" s="221"/>
      <c r="E90" s="221"/>
      <c r="F90" s="221"/>
      <c r="G90" s="222"/>
      <c r="H90" s="132">
        <v>910000</v>
      </c>
    </row>
    <row r="91" spans="2:8" ht="18" customHeight="1" x14ac:dyDescent="0.2">
      <c r="B91" s="216">
        <v>44912</v>
      </c>
      <c r="C91" s="129" t="s">
        <v>42</v>
      </c>
      <c r="D91" s="217" t="s">
        <v>14</v>
      </c>
      <c r="E91" s="218"/>
      <c r="F91" s="133">
        <v>8</v>
      </c>
      <c r="G91" s="131">
        <v>80000</v>
      </c>
      <c r="H91" s="131">
        <v>640000</v>
      </c>
    </row>
    <row r="92" spans="2:8" ht="18" customHeight="1" x14ac:dyDescent="0.2">
      <c r="B92" s="216"/>
      <c r="C92" s="221" t="s">
        <v>37</v>
      </c>
      <c r="D92" s="221"/>
      <c r="E92" s="221"/>
      <c r="F92" s="221"/>
      <c r="G92" s="222"/>
      <c r="H92" s="132">
        <v>640000</v>
      </c>
    </row>
    <row r="93" spans="2:8" ht="18" customHeight="1" x14ac:dyDescent="0.2">
      <c r="B93" s="216">
        <v>44915</v>
      </c>
      <c r="C93" s="129" t="s">
        <v>38</v>
      </c>
      <c r="D93" s="217" t="s">
        <v>14</v>
      </c>
      <c r="E93" s="218"/>
      <c r="F93" s="133">
        <v>8</v>
      </c>
      <c r="G93" s="131">
        <v>90000</v>
      </c>
      <c r="H93" s="131">
        <v>720000</v>
      </c>
    </row>
    <row r="94" spans="2:8" ht="18" customHeight="1" x14ac:dyDescent="0.25">
      <c r="B94" s="216"/>
      <c r="C94" s="129" t="s">
        <v>104</v>
      </c>
      <c r="D94" s="219"/>
      <c r="E94" s="220"/>
      <c r="F94" s="134"/>
      <c r="G94" s="134"/>
      <c r="H94" s="131">
        <v>105000</v>
      </c>
    </row>
    <row r="95" spans="2:8" ht="18" customHeight="1" x14ac:dyDescent="0.25">
      <c r="B95" s="216"/>
      <c r="C95" s="129" t="s">
        <v>105</v>
      </c>
      <c r="D95" s="219"/>
      <c r="E95" s="220"/>
      <c r="F95" s="134"/>
      <c r="G95" s="134"/>
      <c r="H95" s="131">
        <v>87000</v>
      </c>
    </row>
    <row r="96" spans="2:8" ht="18" customHeight="1" x14ac:dyDescent="0.2">
      <c r="B96" s="216"/>
      <c r="C96" s="221" t="s">
        <v>37</v>
      </c>
      <c r="D96" s="221"/>
      <c r="E96" s="221"/>
      <c r="F96" s="221"/>
      <c r="G96" s="222"/>
      <c r="H96" s="132">
        <v>912000</v>
      </c>
    </row>
    <row r="97" spans="2:8" ht="18" customHeight="1" x14ac:dyDescent="0.2">
      <c r="B97" s="231">
        <v>44917</v>
      </c>
      <c r="C97" s="129" t="s">
        <v>38</v>
      </c>
      <c r="D97" s="217" t="s">
        <v>14</v>
      </c>
      <c r="E97" s="218"/>
      <c r="F97" s="133">
        <v>7</v>
      </c>
      <c r="G97" s="131">
        <v>90000</v>
      </c>
      <c r="H97" s="131">
        <v>630000</v>
      </c>
    </row>
    <row r="98" spans="2:8" ht="18" customHeight="1" x14ac:dyDescent="0.2">
      <c r="B98" s="232"/>
      <c r="C98" s="129" t="s">
        <v>49</v>
      </c>
      <c r="D98" s="217" t="s">
        <v>100</v>
      </c>
      <c r="E98" s="218"/>
      <c r="F98" s="133">
        <v>8</v>
      </c>
      <c r="G98" s="131">
        <v>14000</v>
      </c>
      <c r="H98" s="131">
        <v>112000</v>
      </c>
    </row>
    <row r="99" spans="2:8" ht="18" customHeight="1" x14ac:dyDescent="0.2">
      <c r="B99" s="232"/>
      <c r="C99" s="129" t="s">
        <v>53</v>
      </c>
      <c r="D99" s="217" t="s">
        <v>14</v>
      </c>
      <c r="E99" s="218"/>
      <c r="F99" s="130">
        <v>1</v>
      </c>
      <c r="G99" s="131">
        <v>20000</v>
      </c>
      <c r="H99" s="131">
        <v>20000</v>
      </c>
    </row>
    <row r="100" spans="2:8" ht="18" customHeight="1" x14ac:dyDescent="0.2">
      <c r="B100" s="232"/>
      <c r="C100" s="137" t="s">
        <v>46</v>
      </c>
      <c r="D100" s="223" t="s">
        <v>39</v>
      </c>
      <c r="E100" s="224"/>
      <c r="F100" s="138">
        <v>170</v>
      </c>
      <c r="G100" s="139">
        <v>1000</v>
      </c>
      <c r="H100" s="139">
        <v>170000</v>
      </c>
    </row>
    <row r="101" spans="2:8" ht="18" customHeight="1" x14ac:dyDescent="0.2">
      <c r="B101" s="232"/>
      <c r="C101" s="146" t="s">
        <v>106</v>
      </c>
      <c r="D101" s="225" t="s">
        <v>14</v>
      </c>
      <c r="E101" s="225"/>
      <c r="F101" s="147">
        <v>100</v>
      </c>
      <c r="G101" s="148">
        <v>15000</v>
      </c>
      <c r="H101" s="148">
        <v>1500000</v>
      </c>
    </row>
    <row r="102" spans="2:8" ht="18" customHeight="1" x14ac:dyDescent="0.2">
      <c r="B102" s="232"/>
      <c r="C102" s="140" t="s">
        <v>107</v>
      </c>
      <c r="D102" s="228" t="s">
        <v>44</v>
      </c>
      <c r="E102" s="229"/>
      <c r="F102" s="141">
        <v>2</v>
      </c>
      <c r="G102" s="142">
        <v>1390000</v>
      </c>
      <c r="H102" s="142">
        <v>2780000</v>
      </c>
    </row>
    <row r="103" spans="2:8" ht="18" customHeight="1" x14ac:dyDescent="0.25">
      <c r="B103" s="232"/>
      <c r="C103" s="129" t="s">
        <v>108</v>
      </c>
      <c r="D103" s="219"/>
      <c r="E103" s="220"/>
      <c r="F103" s="134"/>
      <c r="G103" s="134"/>
      <c r="H103" s="131">
        <v>160000</v>
      </c>
    </row>
    <row r="104" spans="2:8" ht="18" customHeight="1" x14ac:dyDescent="0.2">
      <c r="B104" s="232"/>
      <c r="C104" s="129" t="s">
        <v>36</v>
      </c>
      <c r="D104" s="217" t="s">
        <v>14</v>
      </c>
      <c r="E104" s="218"/>
      <c r="F104" s="133">
        <v>12</v>
      </c>
      <c r="G104" s="131">
        <v>5000</v>
      </c>
      <c r="H104" s="131">
        <v>60000</v>
      </c>
    </row>
    <row r="105" spans="2:8" ht="18" customHeight="1" x14ac:dyDescent="0.2">
      <c r="B105" s="233"/>
      <c r="C105" s="221" t="s">
        <v>37</v>
      </c>
      <c r="D105" s="221"/>
      <c r="E105" s="221"/>
      <c r="F105" s="221"/>
      <c r="G105" s="222"/>
      <c r="H105" s="132">
        <v>5432000</v>
      </c>
    </row>
    <row r="106" spans="2:8" ht="18" customHeight="1" x14ac:dyDescent="0.2">
      <c r="B106" s="216">
        <v>44919</v>
      </c>
      <c r="C106" s="129" t="s">
        <v>38</v>
      </c>
      <c r="D106" s="217" t="s">
        <v>14</v>
      </c>
      <c r="E106" s="218"/>
      <c r="F106" s="133">
        <v>7</v>
      </c>
      <c r="G106" s="131">
        <v>90000</v>
      </c>
      <c r="H106" s="131">
        <v>630000</v>
      </c>
    </row>
    <row r="107" spans="2:8" ht="18" customHeight="1" x14ac:dyDescent="0.2">
      <c r="B107" s="216"/>
      <c r="C107" s="129" t="s">
        <v>98</v>
      </c>
      <c r="D107" s="217" t="s">
        <v>14</v>
      </c>
      <c r="E107" s="218"/>
      <c r="F107" s="133">
        <v>2</v>
      </c>
      <c r="G107" s="131">
        <v>22500</v>
      </c>
      <c r="H107" s="131">
        <v>45000</v>
      </c>
    </row>
    <row r="108" spans="2:8" ht="18" customHeight="1" x14ac:dyDescent="0.2">
      <c r="B108" s="216"/>
      <c r="C108" s="129" t="s">
        <v>109</v>
      </c>
      <c r="D108" s="217" t="s">
        <v>14</v>
      </c>
      <c r="E108" s="218"/>
      <c r="F108" s="133">
        <v>1</v>
      </c>
      <c r="G108" s="131">
        <v>40000</v>
      </c>
      <c r="H108" s="131">
        <v>40000</v>
      </c>
    </row>
    <row r="109" spans="2:8" ht="18" customHeight="1" x14ac:dyDescent="0.2">
      <c r="B109" s="216"/>
      <c r="C109" s="129" t="s">
        <v>36</v>
      </c>
      <c r="D109" s="217" t="s">
        <v>14</v>
      </c>
      <c r="E109" s="218"/>
      <c r="F109" s="133">
        <v>12</v>
      </c>
      <c r="G109" s="131">
        <v>5000</v>
      </c>
      <c r="H109" s="131">
        <v>60000</v>
      </c>
    </row>
    <row r="110" spans="2:8" ht="18" customHeight="1" x14ac:dyDescent="0.2">
      <c r="B110" s="216"/>
      <c r="C110" s="221" t="s">
        <v>37</v>
      </c>
      <c r="D110" s="221"/>
      <c r="E110" s="221"/>
      <c r="F110" s="221"/>
      <c r="G110" s="222"/>
      <c r="H110" s="132">
        <v>775000</v>
      </c>
    </row>
    <row r="111" spans="2:8" ht="18" customHeight="1" x14ac:dyDescent="0.2">
      <c r="B111" s="216">
        <v>44922</v>
      </c>
      <c r="C111" s="129" t="s">
        <v>50</v>
      </c>
      <c r="D111" s="217" t="s">
        <v>14</v>
      </c>
      <c r="E111" s="218"/>
      <c r="F111" s="133">
        <v>15</v>
      </c>
      <c r="G111" s="131">
        <v>50000</v>
      </c>
      <c r="H111" s="131">
        <v>750000</v>
      </c>
    </row>
    <row r="112" spans="2:8" ht="18" customHeight="1" x14ac:dyDescent="0.25">
      <c r="B112" s="216"/>
      <c r="C112" s="129" t="s">
        <v>110</v>
      </c>
      <c r="D112" s="219"/>
      <c r="E112" s="220"/>
      <c r="F112" s="134"/>
      <c r="G112" s="134"/>
      <c r="H112" s="131">
        <v>257000</v>
      </c>
    </row>
    <row r="113" spans="2:8" ht="18" customHeight="1" x14ac:dyDescent="0.2">
      <c r="B113" s="216"/>
      <c r="C113" s="129" t="s">
        <v>36</v>
      </c>
      <c r="D113" s="217" t="s">
        <v>14</v>
      </c>
      <c r="E113" s="218"/>
      <c r="F113" s="133">
        <v>12</v>
      </c>
      <c r="G113" s="131">
        <v>5000</v>
      </c>
      <c r="H113" s="131">
        <v>60000</v>
      </c>
    </row>
    <row r="114" spans="2:8" ht="18" customHeight="1" x14ac:dyDescent="0.2">
      <c r="B114" s="216"/>
      <c r="C114" s="221" t="s">
        <v>37</v>
      </c>
      <c r="D114" s="221"/>
      <c r="E114" s="221"/>
      <c r="F114" s="221"/>
      <c r="G114" s="222"/>
      <c r="H114" s="132">
        <v>1067000</v>
      </c>
    </row>
    <row r="115" spans="2:8" ht="18" customHeight="1" x14ac:dyDescent="0.2">
      <c r="B115" s="216">
        <v>44924</v>
      </c>
      <c r="C115" s="129" t="s">
        <v>42</v>
      </c>
      <c r="D115" s="217" t="s">
        <v>14</v>
      </c>
      <c r="E115" s="218"/>
      <c r="F115" s="130">
        <v>8</v>
      </c>
      <c r="G115" s="131">
        <v>80000</v>
      </c>
      <c r="H115" s="131">
        <v>640000</v>
      </c>
    </row>
    <row r="116" spans="2:8" ht="18" customHeight="1" x14ac:dyDescent="0.25">
      <c r="B116" s="216"/>
      <c r="C116" s="129" t="s">
        <v>111</v>
      </c>
      <c r="D116" s="219"/>
      <c r="E116" s="220"/>
      <c r="F116" s="134"/>
      <c r="G116" s="134"/>
      <c r="H116" s="131">
        <v>352000</v>
      </c>
    </row>
    <row r="117" spans="2:8" ht="18" customHeight="1" x14ac:dyDescent="0.2">
      <c r="B117" s="216"/>
      <c r="C117" s="129" t="s">
        <v>36</v>
      </c>
      <c r="D117" s="217" t="s">
        <v>14</v>
      </c>
      <c r="E117" s="218"/>
      <c r="F117" s="130">
        <v>12</v>
      </c>
      <c r="G117" s="131">
        <v>5000</v>
      </c>
      <c r="H117" s="131">
        <v>60000</v>
      </c>
    </row>
    <row r="118" spans="2:8" ht="18" customHeight="1" x14ac:dyDescent="0.2">
      <c r="B118" s="216"/>
      <c r="C118" s="221" t="s">
        <v>37</v>
      </c>
      <c r="D118" s="221"/>
      <c r="E118" s="221"/>
      <c r="F118" s="221"/>
      <c r="G118" s="222"/>
      <c r="H118" s="132">
        <v>1052000</v>
      </c>
    </row>
    <row r="119" spans="2:8" ht="18" customHeight="1" x14ac:dyDescent="0.2">
      <c r="B119" s="216">
        <v>44926</v>
      </c>
      <c r="C119" s="129" t="s">
        <v>112</v>
      </c>
      <c r="D119" s="217" t="s">
        <v>14</v>
      </c>
      <c r="E119" s="218"/>
      <c r="F119" s="130">
        <v>15</v>
      </c>
      <c r="G119" s="131">
        <v>60000</v>
      </c>
      <c r="H119" s="131">
        <v>900000</v>
      </c>
    </row>
    <row r="120" spans="2:8" ht="15.75" x14ac:dyDescent="0.2">
      <c r="B120" s="216"/>
      <c r="C120" s="129" t="s">
        <v>36</v>
      </c>
      <c r="D120" s="217" t="s">
        <v>14</v>
      </c>
      <c r="E120" s="218"/>
      <c r="F120" s="130">
        <v>12</v>
      </c>
      <c r="G120" s="131">
        <v>5000</v>
      </c>
      <c r="H120" s="131">
        <v>60000</v>
      </c>
    </row>
    <row r="121" spans="2:8" ht="18" customHeight="1" x14ac:dyDescent="0.25">
      <c r="B121" s="216"/>
      <c r="C121" s="129" t="s">
        <v>113</v>
      </c>
      <c r="D121" s="219"/>
      <c r="E121" s="220"/>
      <c r="F121" s="134"/>
      <c r="G121" s="134"/>
      <c r="H121" s="131">
        <v>2500000</v>
      </c>
    </row>
    <row r="122" spans="2:8" ht="31.5" x14ac:dyDescent="0.2">
      <c r="B122" s="216"/>
      <c r="C122" s="143" t="s">
        <v>123</v>
      </c>
      <c r="D122" s="217" t="s">
        <v>45</v>
      </c>
      <c r="E122" s="218"/>
      <c r="F122" s="130">
        <v>1</v>
      </c>
      <c r="G122" s="144">
        <v>1500000</v>
      </c>
      <c r="H122" s="131">
        <v>1500000</v>
      </c>
    </row>
    <row r="123" spans="2:8" ht="18" customHeight="1" x14ac:dyDescent="0.2">
      <c r="B123" s="216"/>
      <c r="C123" s="221" t="s">
        <v>37</v>
      </c>
      <c r="D123" s="221"/>
      <c r="E123" s="221"/>
      <c r="F123" s="221"/>
      <c r="G123" s="222"/>
      <c r="H123" s="132">
        <v>4960000</v>
      </c>
    </row>
    <row r="124" spans="2:8" ht="18" customHeight="1" x14ac:dyDescent="0.2">
      <c r="B124" s="230" t="s">
        <v>25</v>
      </c>
      <c r="C124" s="221"/>
      <c r="D124" s="221"/>
      <c r="E124" s="221"/>
      <c r="F124" s="221"/>
      <c r="G124" s="222"/>
      <c r="H124" s="145">
        <v>21478000</v>
      </c>
    </row>
  </sheetData>
  <sortState xmlns:xlrd2="http://schemas.microsoft.com/office/spreadsheetml/2017/richdata2" ref="B7:H41">
    <sortCondition ref="B7:B41"/>
  </sortState>
  <mergeCells count="93">
    <mergeCell ref="B124:G124"/>
    <mergeCell ref="B97:B105"/>
    <mergeCell ref="B119:B123"/>
    <mergeCell ref="D119:E119"/>
    <mergeCell ref="D120:E120"/>
    <mergeCell ref="D121:E121"/>
    <mergeCell ref="D122:E122"/>
    <mergeCell ref="C123:G123"/>
    <mergeCell ref="B115:B118"/>
    <mergeCell ref="D115:E115"/>
    <mergeCell ref="D116:E116"/>
    <mergeCell ref="D117:E117"/>
    <mergeCell ref="C118:G118"/>
    <mergeCell ref="B111:B114"/>
    <mergeCell ref="D111:E111"/>
    <mergeCell ref="D112:E112"/>
    <mergeCell ref="D113:E113"/>
    <mergeCell ref="C114:G114"/>
    <mergeCell ref="D102:E102"/>
    <mergeCell ref="D103:E103"/>
    <mergeCell ref="D104:E104"/>
    <mergeCell ref="C105:G105"/>
    <mergeCell ref="B106:B110"/>
    <mergeCell ref="D106:E106"/>
    <mergeCell ref="D107:E107"/>
    <mergeCell ref="D108:E108"/>
    <mergeCell ref="D109:E109"/>
    <mergeCell ref="C110:G110"/>
    <mergeCell ref="C90:G90"/>
    <mergeCell ref="B91:B92"/>
    <mergeCell ref="D91:E91"/>
    <mergeCell ref="C92:G92"/>
    <mergeCell ref="B93:B96"/>
    <mergeCell ref="D93:E93"/>
    <mergeCell ref="D94:E94"/>
    <mergeCell ref="D95:E95"/>
    <mergeCell ref="C96:G96"/>
    <mergeCell ref="B87:B90"/>
    <mergeCell ref="D87:E87"/>
    <mergeCell ref="D88:E88"/>
    <mergeCell ref="D89:E89"/>
    <mergeCell ref="D76:E76"/>
    <mergeCell ref="C77:G77"/>
    <mergeCell ref="B78:B81"/>
    <mergeCell ref="D78:E78"/>
    <mergeCell ref="D79:E79"/>
    <mergeCell ref="D80:E80"/>
    <mergeCell ref="C81:G81"/>
    <mergeCell ref="B72:B77"/>
    <mergeCell ref="D72:E72"/>
    <mergeCell ref="D73:E73"/>
    <mergeCell ref="D74:E74"/>
    <mergeCell ref="D75:E75"/>
    <mergeCell ref="D57:E57"/>
    <mergeCell ref="B58:B60"/>
    <mergeCell ref="D58:E58"/>
    <mergeCell ref="D59:E59"/>
    <mergeCell ref="C60:G60"/>
    <mergeCell ref="D97:E97"/>
    <mergeCell ref="D98:E98"/>
    <mergeCell ref="D99:E99"/>
    <mergeCell ref="D100:E100"/>
    <mergeCell ref="D101:E101"/>
    <mergeCell ref="B82:B86"/>
    <mergeCell ref="D82:E82"/>
    <mergeCell ref="D83:E83"/>
    <mergeCell ref="D84:E84"/>
    <mergeCell ref="D85:E85"/>
    <mergeCell ref="C86:G86"/>
    <mergeCell ref="B68:B71"/>
    <mergeCell ref="D68:E68"/>
    <mergeCell ref="D69:E69"/>
    <mergeCell ref="D70:E70"/>
    <mergeCell ref="C71:G71"/>
    <mergeCell ref="B61:B67"/>
    <mergeCell ref="D61:E61"/>
    <mergeCell ref="D62:E62"/>
    <mergeCell ref="D63:E63"/>
    <mergeCell ref="D64:E64"/>
    <mergeCell ref="D65:E65"/>
    <mergeCell ref="D66:E66"/>
    <mergeCell ref="C67:G67"/>
    <mergeCell ref="B55:G55"/>
    <mergeCell ref="B54:G54"/>
    <mergeCell ref="B1:F1"/>
    <mergeCell ref="B2:F2"/>
    <mergeCell ref="B3:F3"/>
    <mergeCell ref="B45:C45"/>
    <mergeCell ref="B46:C46"/>
    <mergeCell ref="B51:C51"/>
    <mergeCell ref="B47:C47"/>
    <mergeCell ref="B48:C48"/>
    <mergeCell ref="B52:C52"/>
  </mergeCells>
  <pageMargins left="0.23958333333333334" right="0" top="0.17" bottom="0.17" header="0.17" footer="0"/>
  <pageSetup paperSize="9" scale="7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IU27"/>
  <sheetViews>
    <sheetView topLeftCell="A10" zoomScale="140" zoomScaleNormal="140" workbookViewId="0">
      <selection activeCell="B28" sqref="B28"/>
    </sheetView>
  </sheetViews>
  <sheetFormatPr defaultColWidth="9.28515625" defaultRowHeight="18" customHeight="1" x14ac:dyDescent="0.25"/>
  <cols>
    <col min="1" max="1" width="14.7109375" style="21" customWidth="1"/>
    <col min="2" max="2" width="38.28515625" style="21" customWidth="1"/>
    <col min="3" max="3" width="16.28515625" style="21" customWidth="1"/>
    <col min="4" max="4" width="12.7109375" style="21" customWidth="1"/>
    <col min="5" max="5" width="15.28515625" style="21" customWidth="1"/>
    <col min="6" max="6" width="9.28515625" style="21" customWidth="1"/>
    <col min="8" max="255" width="9.28515625" style="21" customWidth="1"/>
  </cols>
  <sheetData>
    <row r="2" spans="1:6" ht="22.15" customHeight="1" x14ac:dyDescent="0.3">
      <c r="A2" s="234" t="s">
        <v>15</v>
      </c>
      <c r="B2" s="234"/>
      <c r="C2" s="234"/>
      <c r="D2" s="234"/>
      <c r="E2" s="234"/>
    </row>
    <row r="3" spans="1:6" ht="20.100000000000001" customHeight="1" x14ac:dyDescent="0.3">
      <c r="A3" s="234" t="str">
        <f>BCTC!B2</f>
        <v>THÁNG 12/2022</v>
      </c>
      <c r="B3" s="234"/>
      <c r="C3" s="234"/>
      <c r="D3" s="234"/>
      <c r="E3" s="234"/>
    </row>
    <row r="4" spans="1:6" s="16" customFormat="1" ht="18" customHeight="1" x14ac:dyDescent="0.3">
      <c r="A4" s="16" t="s">
        <v>16</v>
      </c>
    </row>
    <row r="5" spans="1:6" s="17" customFormat="1" ht="20.100000000000001" customHeight="1" x14ac:dyDescent="0.25">
      <c r="E5" s="22" t="s">
        <v>17</v>
      </c>
    </row>
    <row r="6" spans="1:6" s="18" customFormat="1" ht="21.75" customHeight="1" x14ac:dyDescent="0.2">
      <c r="A6" s="39" t="s">
        <v>2</v>
      </c>
      <c r="B6" s="212" t="s">
        <v>18</v>
      </c>
      <c r="C6" s="235"/>
      <c r="D6" s="39" t="s">
        <v>9</v>
      </c>
      <c r="E6" s="39" t="s">
        <v>10</v>
      </c>
    </row>
    <row r="7" spans="1:6" s="17" customFormat="1" ht="16.5" x14ac:dyDescent="0.25">
      <c r="A7" s="74">
        <v>44901</v>
      </c>
      <c r="B7" s="72" t="s">
        <v>62</v>
      </c>
      <c r="C7" s="59"/>
      <c r="D7" s="64"/>
      <c r="E7" s="78">
        <v>500000</v>
      </c>
      <c r="F7" s="23"/>
    </row>
    <row r="8" spans="1:6" s="17" customFormat="1" ht="16.5" x14ac:dyDescent="0.25">
      <c r="A8" s="74">
        <v>44901</v>
      </c>
      <c r="B8" s="72" t="s">
        <v>63</v>
      </c>
      <c r="C8" s="59"/>
      <c r="D8" s="64"/>
      <c r="E8" s="78">
        <v>50000</v>
      </c>
      <c r="F8" s="23"/>
    </row>
    <row r="9" spans="1:6" s="17" customFormat="1" ht="16.5" x14ac:dyDescent="0.25">
      <c r="A9" s="74">
        <v>44903</v>
      </c>
      <c r="B9" s="72" t="s">
        <v>64</v>
      </c>
      <c r="C9" s="59"/>
      <c r="D9" s="64"/>
      <c r="E9" s="78">
        <v>200000</v>
      </c>
      <c r="F9" s="23"/>
    </row>
    <row r="10" spans="1:6" s="17" customFormat="1" ht="16.5" x14ac:dyDescent="0.25">
      <c r="A10" s="74">
        <v>44908</v>
      </c>
      <c r="B10" s="72" t="s">
        <v>65</v>
      </c>
      <c r="C10" s="59"/>
      <c r="D10" s="64"/>
      <c r="E10" s="78">
        <v>200000</v>
      </c>
      <c r="F10" s="23"/>
    </row>
    <row r="11" spans="1:6" s="17" customFormat="1" ht="16.5" x14ac:dyDescent="0.25">
      <c r="A11" s="74">
        <v>44911</v>
      </c>
      <c r="B11" s="72" t="s">
        <v>66</v>
      </c>
      <c r="C11" s="59"/>
      <c r="D11" s="64"/>
      <c r="E11" s="78">
        <v>100000</v>
      </c>
      <c r="F11" s="23"/>
    </row>
    <row r="12" spans="1:6" s="17" customFormat="1" ht="16.5" x14ac:dyDescent="0.25">
      <c r="A12" s="74">
        <v>44926</v>
      </c>
      <c r="B12" s="72" t="s">
        <v>67</v>
      </c>
      <c r="C12" s="59"/>
      <c r="D12" s="64"/>
      <c r="E12" s="78">
        <v>1000000</v>
      </c>
      <c r="F12" s="23"/>
    </row>
    <row r="13" spans="1:6" s="19" customFormat="1" ht="17.100000000000001" customHeight="1" x14ac:dyDescent="0.2">
      <c r="A13" s="52"/>
      <c r="B13" s="236" t="s">
        <v>7</v>
      </c>
      <c r="C13" s="237"/>
      <c r="D13" s="53">
        <f>SUM(D7:D12)</f>
        <v>0</v>
      </c>
      <c r="E13" s="53">
        <f>SUM(E7:E12)</f>
        <v>2050000</v>
      </c>
    </row>
    <row r="14" spans="1:6" s="19" customFormat="1" ht="18" customHeight="1" x14ac:dyDescent="0.2">
      <c r="A14" s="24"/>
      <c r="B14" s="238" t="s">
        <v>19</v>
      </c>
      <c r="C14" s="239"/>
      <c r="D14" s="240">
        <f>D13+E13</f>
        <v>2050000</v>
      </c>
      <c r="E14" s="241"/>
    </row>
    <row r="15" spans="1:6" ht="8.1" customHeight="1" x14ac:dyDescent="0.25">
      <c r="E15" s="25"/>
    </row>
    <row r="16" spans="1:6" s="20" customFormat="1" ht="22.15" customHeight="1" x14ac:dyDescent="0.2">
      <c r="A16" s="26" t="s">
        <v>20</v>
      </c>
    </row>
    <row r="17" spans="1:5" ht="9" customHeight="1" x14ac:dyDescent="0.25"/>
    <row r="18" spans="1:5" ht="18" customHeight="1" x14ac:dyDescent="0.25">
      <c r="A18" s="39" t="s">
        <v>2</v>
      </c>
      <c r="B18" s="39" t="s">
        <v>18</v>
      </c>
      <c r="C18" s="39" t="s">
        <v>21</v>
      </c>
      <c r="D18" s="39" t="s">
        <v>13</v>
      </c>
      <c r="E18" s="39" t="s">
        <v>22</v>
      </c>
    </row>
    <row r="19" spans="1:5" ht="18" customHeight="1" x14ac:dyDescent="0.25">
      <c r="A19" s="65">
        <v>44903</v>
      </c>
      <c r="B19" s="64" t="s">
        <v>124</v>
      </c>
      <c r="C19" s="57" t="s">
        <v>128</v>
      </c>
      <c r="D19" s="57" t="s">
        <v>14</v>
      </c>
      <c r="E19" s="70">
        <v>50</v>
      </c>
    </row>
    <row r="20" spans="1:5" ht="18" customHeight="1" x14ac:dyDescent="0.25">
      <c r="A20" s="65">
        <v>44909</v>
      </c>
      <c r="B20" s="64" t="s">
        <v>56</v>
      </c>
      <c r="C20" s="57" t="s">
        <v>47</v>
      </c>
      <c r="D20" s="57" t="s">
        <v>14</v>
      </c>
      <c r="E20" s="58">
        <v>20</v>
      </c>
    </row>
    <row r="21" spans="1:5" ht="18" customHeight="1" x14ac:dyDescent="0.25">
      <c r="A21" s="65">
        <v>44912</v>
      </c>
      <c r="B21" s="64" t="s">
        <v>125</v>
      </c>
      <c r="C21" s="57" t="s">
        <v>54</v>
      </c>
      <c r="D21" s="57" t="s">
        <v>14</v>
      </c>
      <c r="E21" s="58">
        <v>40</v>
      </c>
    </row>
    <row r="22" spans="1:5" ht="18" customHeight="1" x14ac:dyDescent="0.25">
      <c r="A22" s="65">
        <v>44915</v>
      </c>
      <c r="B22" s="64" t="s">
        <v>126</v>
      </c>
      <c r="C22" s="57" t="s">
        <v>129</v>
      </c>
      <c r="D22" s="57" t="s">
        <v>43</v>
      </c>
      <c r="E22" s="58">
        <v>10</v>
      </c>
    </row>
    <row r="23" spans="1:5" ht="18" customHeight="1" x14ac:dyDescent="0.25">
      <c r="A23" s="65"/>
      <c r="B23" s="64" t="s">
        <v>55</v>
      </c>
      <c r="C23" s="57" t="s">
        <v>48</v>
      </c>
      <c r="D23" s="57" t="s">
        <v>14</v>
      </c>
      <c r="E23" s="58">
        <v>150</v>
      </c>
    </row>
    <row r="24" spans="1:5" ht="18" customHeight="1" x14ac:dyDescent="0.25">
      <c r="A24" s="65"/>
      <c r="B24" s="64"/>
      <c r="C24" s="57" t="s">
        <v>129</v>
      </c>
      <c r="D24" s="57" t="s">
        <v>43</v>
      </c>
      <c r="E24" s="58">
        <v>10</v>
      </c>
    </row>
    <row r="25" spans="1:5" ht="18" customHeight="1" x14ac:dyDescent="0.25">
      <c r="A25" s="65"/>
      <c r="B25" s="64"/>
      <c r="C25" s="57" t="s">
        <v>130</v>
      </c>
      <c r="D25" s="57" t="s">
        <v>14</v>
      </c>
      <c r="E25" s="58">
        <v>12</v>
      </c>
    </row>
    <row r="26" spans="1:5" ht="18" customHeight="1" x14ac:dyDescent="0.25">
      <c r="A26" s="65"/>
      <c r="B26" s="64"/>
      <c r="C26" s="57" t="s">
        <v>131</v>
      </c>
      <c r="D26" s="57" t="s">
        <v>132</v>
      </c>
      <c r="E26" s="58">
        <v>1</v>
      </c>
    </row>
    <row r="27" spans="1:5" ht="18" customHeight="1" x14ac:dyDescent="0.25">
      <c r="A27" s="65">
        <v>44916</v>
      </c>
      <c r="B27" s="64" t="s">
        <v>127</v>
      </c>
      <c r="C27" s="57" t="s">
        <v>133</v>
      </c>
      <c r="D27" s="57" t="s">
        <v>14</v>
      </c>
      <c r="E27" s="58">
        <v>50</v>
      </c>
    </row>
  </sheetData>
  <mergeCells count="6">
    <mergeCell ref="A2:E2"/>
    <mergeCell ref="A3:E3"/>
    <mergeCell ref="B6:C6"/>
    <mergeCell ref="B13:C13"/>
    <mergeCell ref="B14:C14"/>
    <mergeCell ref="D14:E14"/>
  </mergeCells>
  <pageMargins left="0.36944444444444446" right="0" top="0.16" bottom="0" header="0.16" footer="0.16"/>
  <pageSetup paperSize="9" scale="9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E14"/>
  <sheetViews>
    <sheetView zoomScale="90" zoomScaleNormal="90" workbookViewId="0">
      <selection activeCell="C6" sqref="C6:E14"/>
    </sheetView>
  </sheetViews>
  <sheetFormatPr defaultColWidth="9.28515625" defaultRowHeight="15.75" x14ac:dyDescent="0.2"/>
  <cols>
    <col min="1" max="1" width="17.5703125" style="14" bestFit="1" customWidth="1"/>
    <col min="2" max="2" width="37.7109375" style="2" customWidth="1"/>
    <col min="3" max="3" width="21.7109375" style="14" customWidth="1"/>
    <col min="4" max="4" width="13.7109375" style="2" customWidth="1"/>
    <col min="5" max="5" width="13.7109375" style="6" customWidth="1"/>
    <col min="6" max="6" width="4.28515625" style="2" customWidth="1"/>
    <col min="7" max="16384" width="9.28515625" style="2"/>
  </cols>
  <sheetData>
    <row r="1" spans="1:5" ht="18" customHeight="1" x14ac:dyDescent="0.2"/>
    <row r="2" spans="1:5" ht="24" customHeight="1" x14ac:dyDescent="0.2">
      <c r="A2" s="242" t="s">
        <v>27</v>
      </c>
      <c r="B2" s="242"/>
      <c r="C2" s="242"/>
      <c r="D2" s="242"/>
      <c r="E2" s="242"/>
    </row>
    <row r="3" spans="1:5" ht="24" customHeight="1" x14ac:dyDescent="0.2">
      <c r="A3" s="242" t="str">
        <f>BCTC!B2</f>
        <v>THÁNG 12/2022</v>
      </c>
      <c r="B3" s="242"/>
      <c r="C3" s="242"/>
      <c r="D3" s="242"/>
      <c r="E3" s="242"/>
    </row>
    <row r="4" spans="1:5" ht="18" customHeight="1" x14ac:dyDescent="0.2"/>
    <row r="5" spans="1:5" s="1" customFormat="1" ht="20.100000000000001" customHeight="1" x14ac:dyDescent="0.2">
      <c r="A5" s="86" t="s">
        <v>68</v>
      </c>
      <c r="B5" s="87" t="s">
        <v>69</v>
      </c>
      <c r="C5" s="88" t="s">
        <v>70</v>
      </c>
      <c r="D5" s="88" t="s">
        <v>71</v>
      </c>
      <c r="E5" s="88" t="s">
        <v>72</v>
      </c>
    </row>
    <row r="6" spans="1:5" ht="16.5" x14ac:dyDescent="0.2">
      <c r="A6" s="89">
        <v>44903</v>
      </c>
      <c r="B6" s="85" t="s">
        <v>73</v>
      </c>
      <c r="C6" s="90" t="s">
        <v>74</v>
      </c>
      <c r="D6" s="90" t="s">
        <v>75</v>
      </c>
      <c r="E6" s="91">
        <v>50</v>
      </c>
    </row>
    <row r="7" spans="1:5" ht="16.5" x14ac:dyDescent="0.2">
      <c r="A7" s="92">
        <v>44909</v>
      </c>
      <c r="B7" s="85" t="s">
        <v>76</v>
      </c>
      <c r="C7" s="90" t="s">
        <v>77</v>
      </c>
      <c r="D7" s="90" t="s">
        <v>75</v>
      </c>
      <c r="E7" s="93">
        <v>20</v>
      </c>
    </row>
    <row r="8" spans="1:5" ht="16.5" x14ac:dyDescent="0.2">
      <c r="A8" s="92">
        <v>44912</v>
      </c>
      <c r="B8" s="85" t="s">
        <v>78</v>
      </c>
      <c r="C8" s="90" t="s">
        <v>79</v>
      </c>
      <c r="D8" s="90" t="s">
        <v>75</v>
      </c>
      <c r="E8" s="93">
        <v>40</v>
      </c>
    </row>
    <row r="9" spans="1:5" ht="16.5" x14ac:dyDescent="0.2">
      <c r="A9" s="92">
        <v>44915</v>
      </c>
      <c r="B9" s="85" t="s">
        <v>80</v>
      </c>
      <c r="C9" s="90" t="s">
        <v>81</v>
      </c>
      <c r="D9" s="90" t="s">
        <v>82</v>
      </c>
      <c r="E9" s="93">
        <v>10</v>
      </c>
    </row>
    <row r="10" spans="1:5" ht="16.5" x14ac:dyDescent="0.2">
      <c r="A10" s="84"/>
      <c r="B10" s="85" t="s">
        <v>83</v>
      </c>
      <c r="C10" s="90" t="s">
        <v>84</v>
      </c>
      <c r="D10" s="90" t="s">
        <v>75</v>
      </c>
      <c r="E10" s="93">
        <v>150</v>
      </c>
    </row>
    <row r="11" spans="1:5" ht="16.5" x14ac:dyDescent="0.2">
      <c r="A11" s="84"/>
      <c r="B11" s="84"/>
      <c r="C11" s="90" t="s">
        <v>81</v>
      </c>
      <c r="D11" s="90" t="s">
        <v>82</v>
      </c>
      <c r="E11" s="93">
        <v>10</v>
      </c>
    </row>
    <row r="12" spans="1:5" ht="16.5" x14ac:dyDescent="0.2">
      <c r="A12" s="84"/>
      <c r="B12" s="84"/>
      <c r="C12" s="90" t="s">
        <v>85</v>
      </c>
      <c r="D12" s="90" t="s">
        <v>75</v>
      </c>
      <c r="E12" s="93">
        <v>12</v>
      </c>
    </row>
    <row r="13" spans="1:5" ht="16.5" x14ac:dyDescent="0.2">
      <c r="A13" s="84"/>
      <c r="B13" s="84"/>
      <c r="C13" s="90" t="s">
        <v>86</v>
      </c>
      <c r="D13" s="90" t="s">
        <v>87</v>
      </c>
      <c r="E13" s="93">
        <v>1</v>
      </c>
    </row>
    <row r="14" spans="1:5" ht="16.5" x14ac:dyDescent="0.2">
      <c r="A14" s="92">
        <v>44916</v>
      </c>
      <c r="B14" s="85" t="s">
        <v>88</v>
      </c>
      <c r="C14" s="90" t="s">
        <v>89</v>
      </c>
      <c r="D14" s="90" t="s">
        <v>75</v>
      </c>
      <c r="E14" s="93">
        <v>50</v>
      </c>
    </row>
  </sheetData>
  <autoFilter ref="A5:E5" xr:uid="{00000000-0009-0000-0000-000003000000}"/>
  <mergeCells count="2">
    <mergeCell ref="A2:E2"/>
    <mergeCell ref="A3:E3"/>
  </mergeCells>
  <pageMargins left="0.17" right="0" top="0.5" bottom="0.5" header="0.5" footer="0.5"/>
  <pageSetup paperSize="9" scale="98" fitToHeight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J22"/>
  <sheetViews>
    <sheetView workbookViewId="0">
      <selection activeCell="F6" sqref="F6:F11"/>
    </sheetView>
  </sheetViews>
  <sheetFormatPr defaultColWidth="9.28515625" defaultRowHeight="15.75" x14ac:dyDescent="0.25"/>
  <cols>
    <col min="1" max="1" width="12.85546875" style="3" customWidth="1"/>
    <col min="2" max="2" width="15" style="4" customWidth="1"/>
    <col min="3" max="3" width="42" style="3" customWidth="1"/>
    <col min="4" max="4" width="2.5703125" style="3" customWidth="1"/>
    <col min="5" max="5" width="3" style="3" customWidth="1"/>
    <col min="6" max="6" width="18.28515625" style="3" customWidth="1"/>
    <col min="7" max="7" width="9.28515625" style="4" customWidth="1"/>
    <col min="8" max="16384" width="9.28515625" style="3"/>
  </cols>
  <sheetData>
    <row r="1" spans="2:10" ht="18" customHeight="1" x14ac:dyDescent="0.25"/>
    <row r="2" spans="2:10" ht="24" customHeight="1" x14ac:dyDescent="0.25">
      <c r="B2" s="242" t="s">
        <v>28</v>
      </c>
      <c r="C2" s="242"/>
      <c r="D2" s="242"/>
      <c r="E2" s="242"/>
      <c r="F2" s="242"/>
    </row>
    <row r="3" spans="2:10" ht="24" customHeight="1" x14ac:dyDescent="0.25">
      <c r="B3" s="242" t="str">
        <f>BCTC!B2</f>
        <v>THÁNG 12/2022</v>
      </c>
      <c r="C3" s="242"/>
      <c r="D3" s="242"/>
      <c r="E3" s="242"/>
      <c r="F3" s="242"/>
    </row>
    <row r="4" spans="2:10" ht="18" customHeight="1" x14ac:dyDescent="0.25"/>
    <row r="5" spans="2:10" s="1" customFormat="1" ht="20.100000000000001" customHeight="1" x14ac:dyDescent="0.2">
      <c r="B5" s="77" t="s">
        <v>2</v>
      </c>
      <c r="C5" s="244" t="s">
        <v>23</v>
      </c>
      <c r="D5" s="244"/>
      <c r="E5" s="244"/>
      <c r="F5" s="77" t="s">
        <v>24</v>
      </c>
      <c r="H5" s="62"/>
    </row>
    <row r="6" spans="2:10" s="2" customFormat="1" x14ac:dyDescent="0.2">
      <c r="B6" s="74">
        <v>44901</v>
      </c>
      <c r="C6" s="72" t="s">
        <v>62</v>
      </c>
      <c r="D6" s="59"/>
      <c r="E6" s="73"/>
      <c r="F6" s="78">
        <v>500000</v>
      </c>
      <c r="G6" s="9"/>
      <c r="H6" s="63"/>
      <c r="J6"/>
    </row>
    <row r="7" spans="2:10" s="2" customFormat="1" x14ac:dyDescent="0.2">
      <c r="B7" s="74">
        <v>44901</v>
      </c>
      <c r="C7" s="72" t="s">
        <v>63</v>
      </c>
      <c r="D7" s="59"/>
      <c r="E7" s="73"/>
      <c r="F7" s="78">
        <v>50000</v>
      </c>
      <c r="G7" s="9"/>
      <c r="H7" s="63"/>
      <c r="J7"/>
    </row>
    <row r="8" spans="2:10" s="2" customFormat="1" x14ac:dyDescent="0.2">
      <c r="B8" s="74">
        <v>44903</v>
      </c>
      <c r="C8" s="72" t="s">
        <v>64</v>
      </c>
      <c r="D8" s="59"/>
      <c r="E8" s="73"/>
      <c r="F8" s="78">
        <v>200000</v>
      </c>
      <c r="G8" s="9"/>
      <c r="H8" s="63"/>
      <c r="J8"/>
    </row>
    <row r="9" spans="2:10" s="2" customFormat="1" x14ac:dyDescent="0.2">
      <c r="B9" s="74">
        <v>44908</v>
      </c>
      <c r="C9" s="72" t="s">
        <v>65</v>
      </c>
      <c r="D9" s="59"/>
      <c r="E9" s="73"/>
      <c r="F9" s="78">
        <v>200000</v>
      </c>
      <c r="G9" s="9"/>
      <c r="H9" s="63"/>
      <c r="J9"/>
    </row>
    <row r="10" spans="2:10" s="2" customFormat="1" x14ac:dyDescent="0.2">
      <c r="B10" s="74">
        <v>44911</v>
      </c>
      <c r="C10" s="72" t="s">
        <v>66</v>
      </c>
      <c r="D10" s="59"/>
      <c r="E10" s="73"/>
      <c r="F10" s="78">
        <v>100000</v>
      </c>
      <c r="G10" s="9"/>
      <c r="H10" s="63"/>
      <c r="J10"/>
    </row>
    <row r="11" spans="2:10" s="2" customFormat="1" x14ac:dyDescent="0.2">
      <c r="B11" s="74">
        <v>44926</v>
      </c>
      <c r="C11" s="72" t="s">
        <v>67</v>
      </c>
      <c r="D11" s="59"/>
      <c r="E11" s="73"/>
      <c r="F11" s="78">
        <v>1000000</v>
      </c>
      <c r="G11" s="9"/>
      <c r="H11" s="63"/>
      <c r="J11"/>
    </row>
    <row r="12" spans="2:10" x14ac:dyDescent="0.25">
      <c r="B12" s="15"/>
      <c r="C12" s="245" t="s">
        <v>25</v>
      </c>
      <c r="D12" s="245"/>
      <c r="E12" s="245"/>
      <c r="F12" s="50">
        <f>SUM(F6:F11)</f>
        <v>2050000</v>
      </c>
      <c r="J12"/>
    </row>
    <row r="13" spans="2:10" x14ac:dyDescent="0.25">
      <c r="C13" s="69"/>
      <c r="D13" s="69"/>
      <c r="E13" s="69"/>
      <c r="F13" s="10"/>
      <c r="J13"/>
    </row>
    <row r="14" spans="2:10" x14ac:dyDescent="0.25">
      <c r="C14" s="243"/>
      <c r="D14" s="243"/>
      <c r="E14" s="243"/>
      <c r="F14" s="11">
        <f>Thubanphieu!E20</f>
        <v>5060000</v>
      </c>
      <c r="J14"/>
    </row>
    <row r="15" spans="2:10" ht="18.75" x14ac:dyDescent="0.25">
      <c r="C15" s="246" t="s">
        <v>26</v>
      </c>
      <c r="D15" s="246"/>
      <c r="E15" s="246"/>
      <c r="F15" s="12">
        <f>F14+F12</f>
        <v>7110000</v>
      </c>
    </row>
    <row r="16" spans="2:10" x14ac:dyDescent="0.25">
      <c r="F16" s="13"/>
    </row>
    <row r="17" spans="3:5" x14ac:dyDescent="0.25">
      <c r="C17" s="243"/>
      <c r="D17" s="243"/>
      <c r="E17" s="243"/>
    </row>
    <row r="18" spans="3:5" x14ac:dyDescent="0.25">
      <c r="C18" s="243"/>
      <c r="D18" s="243"/>
      <c r="E18" s="243"/>
    </row>
    <row r="19" spans="3:5" x14ac:dyDescent="0.25">
      <c r="C19" s="243"/>
      <c r="D19" s="243"/>
      <c r="E19" s="243"/>
    </row>
    <row r="20" spans="3:5" x14ac:dyDescent="0.25">
      <c r="C20" s="243"/>
      <c r="D20" s="243"/>
      <c r="E20" s="243"/>
    </row>
    <row r="21" spans="3:5" x14ac:dyDescent="0.25">
      <c r="C21" s="243"/>
      <c r="D21" s="243"/>
      <c r="E21" s="243"/>
    </row>
    <row r="22" spans="3:5" x14ac:dyDescent="0.25">
      <c r="C22" s="243"/>
      <c r="D22" s="243"/>
      <c r="E22" s="243"/>
    </row>
  </sheetData>
  <mergeCells count="12">
    <mergeCell ref="B2:F2"/>
    <mergeCell ref="C5:E5"/>
    <mergeCell ref="C12:E12"/>
    <mergeCell ref="C14:E14"/>
    <mergeCell ref="C15:E15"/>
    <mergeCell ref="B3:F3"/>
    <mergeCell ref="C22:E22"/>
    <mergeCell ref="C17:E17"/>
    <mergeCell ref="C18:E18"/>
    <mergeCell ref="C19:E19"/>
    <mergeCell ref="C20:E20"/>
    <mergeCell ref="C21:E21"/>
  </mergeCells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G96"/>
  <sheetViews>
    <sheetView topLeftCell="A51" workbookViewId="0">
      <selection activeCell="A8" sqref="A8:G75"/>
    </sheetView>
  </sheetViews>
  <sheetFormatPr defaultColWidth="8.85546875" defaultRowHeight="12.75" x14ac:dyDescent="0.2"/>
  <cols>
    <col min="1" max="1" width="13" style="37" customWidth="1"/>
    <col min="2" max="2" width="21" style="37" customWidth="1"/>
    <col min="3" max="3" width="8.7109375" style="37" customWidth="1"/>
    <col min="4" max="4" width="4.140625" style="37" customWidth="1"/>
    <col min="5" max="5" width="17.5703125" style="37" customWidth="1"/>
    <col min="6" max="6" width="12.85546875" style="37" customWidth="1"/>
    <col min="7" max="7" width="21.28515625" customWidth="1"/>
    <col min="8" max="16384" width="8.85546875" style="37"/>
  </cols>
  <sheetData>
    <row r="1" spans="1:7" ht="15.75" x14ac:dyDescent="0.2">
      <c r="A1" s="5"/>
      <c r="B1" s="6"/>
      <c r="C1" s="7"/>
      <c r="D1" s="6"/>
      <c r="E1" s="6"/>
    </row>
    <row r="2" spans="1:7" ht="20.25" x14ac:dyDescent="0.2">
      <c r="A2" s="210" t="s">
        <v>29</v>
      </c>
      <c r="B2" s="210"/>
      <c r="C2" s="210"/>
      <c r="D2" s="210"/>
      <c r="E2" s="210"/>
      <c r="F2" s="210"/>
      <c r="G2" s="210"/>
    </row>
    <row r="3" spans="1:7" ht="20.25" x14ac:dyDescent="0.2">
      <c r="A3" s="210" t="str">
        <f>BCTC!B2</f>
        <v>THÁNG 12/2022</v>
      </c>
      <c r="B3" s="210"/>
      <c r="C3" s="210"/>
      <c r="D3" s="210"/>
      <c r="E3" s="210"/>
      <c r="F3" s="210"/>
      <c r="G3" s="210"/>
    </row>
    <row r="4" spans="1:7" ht="15.75" x14ac:dyDescent="0.2">
      <c r="A4" s="5"/>
      <c r="B4" s="6"/>
      <c r="C4" s="7"/>
      <c r="D4" s="6"/>
      <c r="E4" s="6"/>
    </row>
    <row r="5" spans="1:7" ht="15" x14ac:dyDescent="0.25">
      <c r="F5" s="8" t="s">
        <v>12</v>
      </c>
    </row>
    <row r="6" spans="1:7" ht="24.6" customHeight="1" x14ac:dyDescent="0.2">
      <c r="A6" s="264" t="s">
        <v>40</v>
      </c>
      <c r="B6" s="264"/>
      <c r="C6" s="264"/>
      <c r="D6" s="264"/>
      <c r="E6" s="264"/>
      <c r="F6" s="264"/>
      <c r="G6" s="264"/>
    </row>
    <row r="7" spans="1:7" ht="17.25" x14ac:dyDescent="0.2">
      <c r="A7" s="265"/>
      <c r="B7" s="265"/>
      <c r="C7" s="265"/>
      <c r="D7" s="265"/>
      <c r="E7" s="265"/>
      <c r="F7" s="265"/>
    </row>
    <row r="8" spans="1:7" x14ac:dyDescent="0.2">
      <c r="A8" s="100" t="s">
        <v>90</v>
      </c>
      <c r="B8" s="95" t="s">
        <v>91</v>
      </c>
      <c r="C8" s="262" t="s">
        <v>92</v>
      </c>
      <c r="D8" s="263"/>
      <c r="E8" s="94" t="s">
        <v>93</v>
      </c>
      <c r="F8" s="96" t="s">
        <v>94</v>
      </c>
      <c r="G8" s="94" t="s">
        <v>95</v>
      </c>
    </row>
    <row r="9" spans="1:7" x14ac:dyDescent="0.2">
      <c r="A9" s="247">
        <v>44896</v>
      </c>
      <c r="B9" s="97" t="s">
        <v>97</v>
      </c>
      <c r="C9" s="248" t="s">
        <v>14</v>
      </c>
      <c r="D9" s="249"/>
      <c r="E9" s="101">
        <v>8</v>
      </c>
      <c r="F9" s="102">
        <v>100000</v>
      </c>
      <c r="G9" s="102">
        <v>800000</v>
      </c>
    </row>
    <row r="10" spans="1:7" x14ac:dyDescent="0.2">
      <c r="A10" s="247"/>
      <c r="B10" s="97" t="s">
        <v>36</v>
      </c>
      <c r="C10" s="248" t="s">
        <v>14</v>
      </c>
      <c r="D10" s="249"/>
      <c r="E10" s="101">
        <v>12</v>
      </c>
      <c r="F10" s="102">
        <v>5000</v>
      </c>
      <c r="G10" s="102">
        <v>60000</v>
      </c>
    </row>
    <row r="11" spans="1:7" x14ac:dyDescent="0.2">
      <c r="A11" s="247"/>
      <c r="B11" s="252" t="s">
        <v>37</v>
      </c>
      <c r="C11" s="252"/>
      <c r="D11" s="252"/>
      <c r="E11" s="252"/>
      <c r="F11" s="253"/>
      <c r="G11" s="103">
        <v>860000</v>
      </c>
    </row>
    <row r="12" spans="1:7" x14ac:dyDescent="0.2">
      <c r="A12" s="247">
        <v>44898</v>
      </c>
      <c r="B12" s="97" t="s">
        <v>38</v>
      </c>
      <c r="C12" s="248" t="s">
        <v>14</v>
      </c>
      <c r="D12" s="249"/>
      <c r="E12" s="104">
        <v>7</v>
      </c>
      <c r="F12" s="102">
        <v>90000</v>
      </c>
      <c r="G12" s="102">
        <v>630000</v>
      </c>
    </row>
    <row r="13" spans="1:7" x14ac:dyDescent="0.2">
      <c r="A13" s="247"/>
      <c r="B13" s="97" t="s">
        <v>51</v>
      </c>
      <c r="C13" s="250"/>
      <c r="D13" s="251"/>
      <c r="E13" s="105"/>
      <c r="F13" s="105"/>
      <c r="G13" s="102">
        <v>40000</v>
      </c>
    </row>
    <row r="14" spans="1:7" x14ac:dyDescent="0.2">
      <c r="A14" s="247"/>
      <c r="B14" s="97" t="s">
        <v>98</v>
      </c>
      <c r="C14" s="250"/>
      <c r="D14" s="251"/>
      <c r="E14" s="105"/>
      <c r="F14" s="105"/>
      <c r="G14" s="102">
        <v>45000</v>
      </c>
    </row>
    <row r="15" spans="1:7" x14ac:dyDescent="0.2">
      <c r="A15" s="247"/>
      <c r="B15" s="97" t="s">
        <v>99</v>
      </c>
      <c r="C15" s="248" t="s">
        <v>14</v>
      </c>
      <c r="D15" s="249"/>
      <c r="E15" s="104">
        <v>20</v>
      </c>
      <c r="F15" s="102">
        <v>7000</v>
      </c>
      <c r="G15" s="102">
        <v>140000</v>
      </c>
    </row>
    <row r="16" spans="1:7" x14ac:dyDescent="0.2">
      <c r="A16" s="247"/>
      <c r="B16" s="97" t="s">
        <v>49</v>
      </c>
      <c r="C16" s="248" t="s">
        <v>100</v>
      </c>
      <c r="D16" s="249"/>
      <c r="E16" s="104">
        <v>5</v>
      </c>
      <c r="F16" s="102">
        <v>15000</v>
      </c>
      <c r="G16" s="102">
        <v>75000</v>
      </c>
    </row>
    <row r="17" spans="1:7" x14ac:dyDescent="0.2">
      <c r="A17" s="247"/>
      <c r="B17" s="97" t="s">
        <v>36</v>
      </c>
      <c r="C17" s="248" t="s">
        <v>14</v>
      </c>
      <c r="D17" s="249"/>
      <c r="E17" s="104">
        <v>12</v>
      </c>
      <c r="F17" s="102">
        <v>5000</v>
      </c>
      <c r="G17" s="102">
        <v>60000</v>
      </c>
    </row>
    <row r="18" spans="1:7" x14ac:dyDescent="0.2">
      <c r="A18" s="247"/>
      <c r="B18" s="252" t="s">
        <v>37</v>
      </c>
      <c r="C18" s="252"/>
      <c r="D18" s="252"/>
      <c r="E18" s="252"/>
      <c r="F18" s="253"/>
      <c r="G18" s="103">
        <v>990000</v>
      </c>
    </row>
    <row r="19" spans="1:7" x14ac:dyDescent="0.2">
      <c r="A19" s="247">
        <v>44901</v>
      </c>
      <c r="B19" s="97" t="s">
        <v>50</v>
      </c>
      <c r="C19" s="248" t="s">
        <v>14</v>
      </c>
      <c r="D19" s="249"/>
      <c r="E19" s="104">
        <v>20</v>
      </c>
      <c r="F19" s="102">
        <v>50000</v>
      </c>
      <c r="G19" s="102">
        <v>1000000</v>
      </c>
    </row>
    <row r="20" spans="1:7" x14ac:dyDescent="0.2">
      <c r="A20" s="247"/>
      <c r="B20" s="97" t="s">
        <v>49</v>
      </c>
      <c r="C20" s="248" t="s">
        <v>100</v>
      </c>
      <c r="D20" s="249"/>
      <c r="E20" s="104">
        <v>5</v>
      </c>
      <c r="F20" s="102">
        <v>16000</v>
      </c>
      <c r="G20" s="102">
        <v>80000</v>
      </c>
    </row>
    <row r="21" spans="1:7" x14ac:dyDescent="0.2">
      <c r="A21" s="247"/>
      <c r="B21" s="97" t="s">
        <v>36</v>
      </c>
      <c r="C21" s="248" t="s">
        <v>14</v>
      </c>
      <c r="D21" s="249"/>
      <c r="E21" s="104">
        <v>12</v>
      </c>
      <c r="F21" s="102">
        <v>5000</v>
      </c>
      <c r="G21" s="102">
        <v>60000</v>
      </c>
    </row>
    <row r="22" spans="1:7" x14ac:dyDescent="0.2">
      <c r="A22" s="247"/>
      <c r="B22" s="252" t="s">
        <v>37</v>
      </c>
      <c r="C22" s="252"/>
      <c r="D22" s="252"/>
      <c r="E22" s="252"/>
      <c r="F22" s="253"/>
      <c r="G22" s="103">
        <v>1140000</v>
      </c>
    </row>
    <row r="23" spans="1:7" x14ac:dyDescent="0.2">
      <c r="A23" s="247">
        <v>44903</v>
      </c>
      <c r="B23" s="97" t="s">
        <v>38</v>
      </c>
      <c r="C23" s="248" t="s">
        <v>14</v>
      </c>
      <c r="D23" s="249"/>
      <c r="E23" s="101">
        <v>7</v>
      </c>
      <c r="F23" s="102">
        <v>90000</v>
      </c>
      <c r="G23" s="102">
        <v>630000</v>
      </c>
    </row>
    <row r="24" spans="1:7" x14ac:dyDescent="0.2">
      <c r="A24" s="247"/>
      <c r="B24" s="97" t="s">
        <v>49</v>
      </c>
      <c r="C24" s="248" t="s">
        <v>100</v>
      </c>
      <c r="D24" s="249"/>
      <c r="E24" s="101">
        <v>4</v>
      </c>
      <c r="F24" s="102">
        <v>14000</v>
      </c>
      <c r="G24" s="102">
        <v>56000</v>
      </c>
    </row>
    <row r="25" spans="1:7" x14ac:dyDescent="0.2">
      <c r="A25" s="247"/>
      <c r="B25" s="97" t="s">
        <v>53</v>
      </c>
      <c r="C25" s="248" t="s">
        <v>14</v>
      </c>
      <c r="D25" s="249"/>
      <c r="E25" s="101">
        <v>1</v>
      </c>
      <c r="F25" s="102">
        <v>25000</v>
      </c>
      <c r="G25" s="102">
        <v>25000</v>
      </c>
    </row>
    <row r="26" spans="1:7" x14ac:dyDescent="0.2">
      <c r="A26" s="247"/>
      <c r="B26" s="97" t="s">
        <v>46</v>
      </c>
      <c r="C26" s="248" t="s">
        <v>39</v>
      </c>
      <c r="D26" s="249"/>
      <c r="E26" s="101">
        <v>170</v>
      </c>
      <c r="F26" s="102">
        <v>1000</v>
      </c>
      <c r="G26" s="102">
        <v>170000</v>
      </c>
    </row>
    <row r="27" spans="1:7" x14ac:dyDescent="0.2">
      <c r="A27" s="247"/>
      <c r="B27" s="97" t="s">
        <v>99</v>
      </c>
      <c r="C27" s="248" t="s">
        <v>14</v>
      </c>
      <c r="D27" s="249"/>
      <c r="E27" s="101">
        <v>20</v>
      </c>
      <c r="F27" s="102">
        <v>7000</v>
      </c>
      <c r="G27" s="102">
        <v>140000</v>
      </c>
    </row>
    <row r="28" spans="1:7" x14ac:dyDescent="0.2">
      <c r="A28" s="247"/>
      <c r="B28" s="252" t="s">
        <v>37</v>
      </c>
      <c r="C28" s="252"/>
      <c r="D28" s="252"/>
      <c r="E28" s="252"/>
      <c r="F28" s="253"/>
      <c r="G28" s="103">
        <v>1021000</v>
      </c>
    </row>
    <row r="29" spans="1:7" x14ac:dyDescent="0.2">
      <c r="A29" s="247">
        <v>44905</v>
      </c>
      <c r="B29" s="97" t="s">
        <v>101</v>
      </c>
      <c r="C29" s="248" t="s">
        <v>102</v>
      </c>
      <c r="D29" s="249"/>
      <c r="E29" s="101">
        <v>16</v>
      </c>
      <c r="F29" s="102">
        <v>42500</v>
      </c>
      <c r="G29" s="102">
        <v>680000</v>
      </c>
    </row>
    <row r="30" spans="1:7" x14ac:dyDescent="0.2">
      <c r="A30" s="247"/>
      <c r="B30" s="97" t="s">
        <v>49</v>
      </c>
      <c r="C30" s="248" t="s">
        <v>100</v>
      </c>
      <c r="D30" s="249"/>
      <c r="E30" s="101">
        <v>4</v>
      </c>
      <c r="F30" s="102">
        <v>16000</v>
      </c>
      <c r="G30" s="102">
        <v>64000</v>
      </c>
    </row>
    <row r="31" spans="1:7" x14ac:dyDescent="0.2">
      <c r="A31" s="247"/>
      <c r="B31" s="97" t="s">
        <v>36</v>
      </c>
      <c r="C31" s="248" t="s">
        <v>14</v>
      </c>
      <c r="D31" s="249"/>
      <c r="E31" s="101">
        <v>12</v>
      </c>
      <c r="F31" s="102">
        <v>5000</v>
      </c>
      <c r="G31" s="102">
        <v>60000</v>
      </c>
    </row>
    <row r="32" spans="1:7" x14ac:dyDescent="0.2">
      <c r="A32" s="247"/>
      <c r="B32" s="252" t="s">
        <v>37</v>
      </c>
      <c r="C32" s="252"/>
      <c r="D32" s="252"/>
      <c r="E32" s="252"/>
      <c r="F32" s="253"/>
      <c r="G32" s="103">
        <v>804000</v>
      </c>
    </row>
    <row r="33" spans="1:7" x14ac:dyDescent="0.2">
      <c r="A33" s="247">
        <v>44908</v>
      </c>
      <c r="B33" s="97" t="s">
        <v>35</v>
      </c>
      <c r="C33" s="248" t="s">
        <v>14</v>
      </c>
      <c r="D33" s="249"/>
      <c r="E33" s="106">
        <v>7</v>
      </c>
      <c r="F33" s="102">
        <v>90000</v>
      </c>
      <c r="G33" s="102">
        <v>630000</v>
      </c>
    </row>
    <row r="34" spans="1:7" x14ac:dyDescent="0.2">
      <c r="A34" s="247"/>
      <c r="B34" s="97" t="s">
        <v>52</v>
      </c>
      <c r="C34" s="248" t="s">
        <v>14</v>
      </c>
      <c r="D34" s="249"/>
      <c r="E34" s="106">
        <v>13</v>
      </c>
      <c r="F34" s="102">
        <v>13846</v>
      </c>
      <c r="G34" s="102">
        <v>180000</v>
      </c>
    </row>
    <row r="35" spans="1:7" x14ac:dyDescent="0.2">
      <c r="A35" s="247"/>
      <c r="B35" s="97" t="s">
        <v>103</v>
      </c>
      <c r="C35" s="248" t="s">
        <v>14</v>
      </c>
      <c r="D35" s="249"/>
      <c r="E35" s="106">
        <v>2</v>
      </c>
      <c r="F35" s="102">
        <v>22500</v>
      </c>
      <c r="G35" s="102">
        <v>45000</v>
      </c>
    </row>
    <row r="36" spans="1:7" x14ac:dyDescent="0.2">
      <c r="A36" s="247"/>
      <c r="B36" s="97" t="s">
        <v>36</v>
      </c>
      <c r="C36" s="248" t="s">
        <v>14</v>
      </c>
      <c r="D36" s="249"/>
      <c r="E36" s="107">
        <v>12</v>
      </c>
      <c r="F36" s="102">
        <v>5000</v>
      </c>
      <c r="G36" s="102">
        <v>60000</v>
      </c>
    </row>
    <row r="37" spans="1:7" x14ac:dyDescent="0.2">
      <c r="A37" s="247"/>
      <c r="B37" s="252" t="s">
        <v>37</v>
      </c>
      <c r="C37" s="252"/>
      <c r="D37" s="252"/>
      <c r="E37" s="252"/>
      <c r="F37" s="253"/>
      <c r="G37" s="103">
        <v>915000</v>
      </c>
    </row>
    <row r="38" spans="1:7" x14ac:dyDescent="0.2">
      <c r="A38" s="247">
        <v>44910</v>
      </c>
      <c r="B38" s="97" t="s">
        <v>97</v>
      </c>
      <c r="C38" s="248" t="s">
        <v>14</v>
      </c>
      <c r="D38" s="249"/>
      <c r="E38" s="104">
        <v>8</v>
      </c>
      <c r="F38" s="102">
        <v>100000</v>
      </c>
      <c r="G38" s="102">
        <v>800000</v>
      </c>
    </row>
    <row r="39" spans="1:7" x14ac:dyDescent="0.2">
      <c r="A39" s="247"/>
      <c r="B39" s="97" t="s">
        <v>103</v>
      </c>
      <c r="C39" s="248" t="s">
        <v>14</v>
      </c>
      <c r="D39" s="249"/>
      <c r="E39" s="106">
        <v>2</v>
      </c>
      <c r="F39" s="102">
        <v>25000</v>
      </c>
      <c r="G39" s="102">
        <v>50000</v>
      </c>
    </row>
    <row r="40" spans="1:7" x14ac:dyDescent="0.2">
      <c r="A40" s="247"/>
      <c r="B40" s="97" t="s">
        <v>36</v>
      </c>
      <c r="C40" s="248" t="s">
        <v>14</v>
      </c>
      <c r="D40" s="249"/>
      <c r="E40" s="104">
        <v>12</v>
      </c>
      <c r="F40" s="102">
        <v>5000</v>
      </c>
      <c r="G40" s="102">
        <v>60000</v>
      </c>
    </row>
    <row r="41" spans="1:7" x14ac:dyDescent="0.2">
      <c r="A41" s="247"/>
      <c r="B41" s="252" t="s">
        <v>37</v>
      </c>
      <c r="C41" s="252"/>
      <c r="D41" s="252"/>
      <c r="E41" s="252"/>
      <c r="F41" s="253"/>
      <c r="G41" s="103">
        <v>910000</v>
      </c>
    </row>
    <row r="42" spans="1:7" x14ac:dyDescent="0.2">
      <c r="A42" s="247">
        <v>44912</v>
      </c>
      <c r="B42" s="97" t="s">
        <v>42</v>
      </c>
      <c r="C42" s="248" t="s">
        <v>14</v>
      </c>
      <c r="D42" s="249"/>
      <c r="E42" s="104">
        <v>8</v>
      </c>
      <c r="F42" s="102">
        <v>80000</v>
      </c>
      <c r="G42" s="102">
        <v>640000</v>
      </c>
    </row>
    <row r="43" spans="1:7" x14ac:dyDescent="0.2">
      <c r="A43" s="247"/>
      <c r="B43" s="252" t="s">
        <v>37</v>
      </c>
      <c r="C43" s="252"/>
      <c r="D43" s="252"/>
      <c r="E43" s="252"/>
      <c r="F43" s="253"/>
      <c r="G43" s="103">
        <v>640000</v>
      </c>
    </row>
    <row r="44" spans="1:7" x14ac:dyDescent="0.2">
      <c r="A44" s="247">
        <v>44915</v>
      </c>
      <c r="B44" s="97" t="s">
        <v>38</v>
      </c>
      <c r="C44" s="248" t="s">
        <v>14</v>
      </c>
      <c r="D44" s="249"/>
      <c r="E44" s="104">
        <v>8</v>
      </c>
      <c r="F44" s="102">
        <v>90000</v>
      </c>
      <c r="G44" s="102">
        <v>720000</v>
      </c>
    </row>
    <row r="45" spans="1:7" x14ac:dyDescent="0.2">
      <c r="A45" s="247"/>
      <c r="B45" s="97" t="s">
        <v>104</v>
      </c>
      <c r="C45" s="250"/>
      <c r="D45" s="251"/>
      <c r="E45" s="105"/>
      <c r="F45" s="105"/>
      <c r="G45" s="102">
        <v>105000</v>
      </c>
    </row>
    <row r="46" spans="1:7" x14ac:dyDescent="0.2">
      <c r="A46" s="247"/>
      <c r="B46" s="97" t="s">
        <v>105</v>
      </c>
      <c r="C46" s="250"/>
      <c r="D46" s="251"/>
      <c r="E46" s="105"/>
      <c r="F46" s="105"/>
      <c r="G46" s="102">
        <v>87000</v>
      </c>
    </row>
    <row r="47" spans="1:7" x14ac:dyDescent="0.2">
      <c r="A47" s="247"/>
      <c r="B47" s="252" t="s">
        <v>37</v>
      </c>
      <c r="C47" s="252"/>
      <c r="D47" s="252"/>
      <c r="E47" s="252"/>
      <c r="F47" s="253"/>
      <c r="G47" s="103">
        <v>912000</v>
      </c>
    </row>
    <row r="48" spans="1:7" x14ac:dyDescent="0.2">
      <c r="A48" s="247">
        <v>44917</v>
      </c>
      <c r="B48" s="97" t="s">
        <v>38</v>
      </c>
      <c r="C48" s="248" t="s">
        <v>14</v>
      </c>
      <c r="D48" s="249"/>
      <c r="E48" s="104">
        <v>7</v>
      </c>
      <c r="F48" s="102">
        <v>90000</v>
      </c>
      <c r="G48" s="102">
        <v>630000</v>
      </c>
    </row>
    <row r="49" spans="1:7" x14ac:dyDescent="0.2">
      <c r="A49" s="247"/>
      <c r="B49" s="97" t="s">
        <v>49</v>
      </c>
      <c r="C49" s="248" t="s">
        <v>100</v>
      </c>
      <c r="D49" s="249"/>
      <c r="E49" s="104">
        <v>8</v>
      </c>
      <c r="F49" s="102">
        <v>14000</v>
      </c>
      <c r="G49" s="102">
        <v>112000</v>
      </c>
    </row>
    <row r="50" spans="1:7" x14ac:dyDescent="0.2">
      <c r="A50" s="247"/>
      <c r="B50" s="97" t="s">
        <v>53</v>
      </c>
      <c r="C50" s="248" t="s">
        <v>14</v>
      </c>
      <c r="D50" s="249"/>
      <c r="E50" s="101">
        <v>1</v>
      </c>
      <c r="F50" s="102">
        <v>20000</v>
      </c>
      <c r="G50" s="102">
        <v>20000</v>
      </c>
    </row>
    <row r="51" spans="1:7" x14ac:dyDescent="0.2">
      <c r="A51" s="247"/>
      <c r="B51" s="97" t="s">
        <v>46</v>
      </c>
      <c r="C51" s="248" t="s">
        <v>39</v>
      </c>
      <c r="D51" s="249"/>
      <c r="E51" s="104">
        <v>170</v>
      </c>
      <c r="F51" s="102">
        <v>1000</v>
      </c>
      <c r="G51" s="102">
        <v>170000</v>
      </c>
    </row>
    <row r="52" spans="1:7" x14ac:dyDescent="0.2">
      <c r="A52" s="247"/>
      <c r="B52" s="98" t="s">
        <v>106</v>
      </c>
      <c r="C52" s="260" t="s">
        <v>14</v>
      </c>
      <c r="D52" s="261"/>
      <c r="E52" s="108">
        <v>100</v>
      </c>
      <c r="F52" s="109">
        <v>15000</v>
      </c>
      <c r="G52" s="109">
        <v>1500000</v>
      </c>
    </row>
    <row r="53" spans="1:7" x14ac:dyDescent="0.2">
      <c r="A53" s="257"/>
      <c r="B53" s="99" t="s">
        <v>107</v>
      </c>
      <c r="C53" s="258" t="s">
        <v>44</v>
      </c>
      <c r="D53" s="259"/>
      <c r="E53" s="110">
        <v>2</v>
      </c>
      <c r="F53" s="111">
        <v>1390000</v>
      </c>
      <c r="G53" s="111">
        <v>2780000</v>
      </c>
    </row>
    <row r="54" spans="1:7" x14ac:dyDescent="0.2">
      <c r="A54" s="257"/>
      <c r="B54" s="97" t="s">
        <v>108</v>
      </c>
      <c r="C54" s="250"/>
      <c r="D54" s="251"/>
      <c r="E54" s="105"/>
      <c r="F54" s="105"/>
      <c r="G54" s="102">
        <v>160000</v>
      </c>
    </row>
    <row r="55" spans="1:7" x14ac:dyDescent="0.2">
      <c r="A55" s="257"/>
      <c r="B55" s="97" t="s">
        <v>36</v>
      </c>
      <c r="C55" s="248" t="s">
        <v>14</v>
      </c>
      <c r="D55" s="249"/>
      <c r="E55" s="104">
        <v>12</v>
      </c>
      <c r="F55" s="102">
        <v>5000</v>
      </c>
      <c r="G55" s="102">
        <v>60000</v>
      </c>
    </row>
    <row r="56" spans="1:7" x14ac:dyDescent="0.2">
      <c r="A56" s="257"/>
      <c r="B56" s="252" t="s">
        <v>37</v>
      </c>
      <c r="C56" s="252"/>
      <c r="D56" s="252"/>
      <c r="E56" s="252"/>
      <c r="F56" s="253"/>
      <c r="G56" s="103">
        <v>5432000</v>
      </c>
    </row>
    <row r="57" spans="1:7" x14ac:dyDescent="0.2">
      <c r="A57" s="247">
        <v>44919</v>
      </c>
      <c r="B57" s="97" t="s">
        <v>38</v>
      </c>
      <c r="C57" s="248" t="s">
        <v>14</v>
      </c>
      <c r="D57" s="249"/>
      <c r="E57" s="104">
        <v>7</v>
      </c>
      <c r="F57" s="102">
        <v>90000</v>
      </c>
      <c r="G57" s="102">
        <v>630000</v>
      </c>
    </row>
    <row r="58" spans="1:7" x14ac:dyDescent="0.2">
      <c r="A58" s="247"/>
      <c r="B58" s="97" t="s">
        <v>98</v>
      </c>
      <c r="C58" s="248" t="s">
        <v>14</v>
      </c>
      <c r="D58" s="249"/>
      <c r="E58" s="104">
        <v>2</v>
      </c>
      <c r="F58" s="102">
        <v>22500</v>
      </c>
      <c r="G58" s="102">
        <v>45000</v>
      </c>
    </row>
    <row r="59" spans="1:7" x14ac:dyDescent="0.2">
      <c r="A59" s="247"/>
      <c r="B59" s="97" t="s">
        <v>109</v>
      </c>
      <c r="C59" s="248" t="s">
        <v>14</v>
      </c>
      <c r="D59" s="249"/>
      <c r="E59" s="104">
        <v>1</v>
      </c>
      <c r="F59" s="102">
        <v>40000</v>
      </c>
      <c r="G59" s="102">
        <v>40000</v>
      </c>
    </row>
    <row r="60" spans="1:7" x14ac:dyDescent="0.2">
      <c r="A60" s="247"/>
      <c r="B60" s="97" t="s">
        <v>36</v>
      </c>
      <c r="C60" s="248" t="s">
        <v>14</v>
      </c>
      <c r="D60" s="249"/>
      <c r="E60" s="104">
        <v>12</v>
      </c>
      <c r="F60" s="102">
        <v>5000</v>
      </c>
      <c r="G60" s="102">
        <v>60000</v>
      </c>
    </row>
    <row r="61" spans="1:7" x14ac:dyDescent="0.2">
      <c r="A61" s="247"/>
      <c r="B61" s="252" t="s">
        <v>37</v>
      </c>
      <c r="C61" s="252"/>
      <c r="D61" s="252"/>
      <c r="E61" s="252"/>
      <c r="F61" s="253"/>
      <c r="G61" s="103">
        <v>775000</v>
      </c>
    </row>
    <row r="62" spans="1:7" x14ac:dyDescent="0.2">
      <c r="A62" s="247">
        <v>44922</v>
      </c>
      <c r="B62" s="97" t="s">
        <v>50</v>
      </c>
      <c r="C62" s="248" t="s">
        <v>14</v>
      </c>
      <c r="D62" s="249"/>
      <c r="E62" s="104">
        <v>15</v>
      </c>
      <c r="F62" s="102">
        <v>50000</v>
      </c>
      <c r="G62" s="102">
        <v>750000</v>
      </c>
    </row>
    <row r="63" spans="1:7" x14ac:dyDescent="0.2">
      <c r="A63" s="247"/>
      <c r="B63" s="97" t="s">
        <v>110</v>
      </c>
      <c r="C63" s="250"/>
      <c r="D63" s="251"/>
      <c r="E63" s="105"/>
      <c r="F63" s="105"/>
      <c r="G63" s="102">
        <v>257000</v>
      </c>
    </row>
    <row r="64" spans="1:7" x14ac:dyDescent="0.2">
      <c r="A64" s="247"/>
      <c r="B64" s="97" t="s">
        <v>36</v>
      </c>
      <c r="C64" s="248" t="s">
        <v>14</v>
      </c>
      <c r="D64" s="249"/>
      <c r="E64" s="104">
        <v>12</v>
      </c>
      <c r="F64" s="102">
        <v>5000</v>
      </c>
      <c r="G64" s="102">
        <v>60000</v>
      </c>
    </row>
    <row r="65" spans="1:7" x14ac:dyDescent="0.2">
      <c r="A65" s="247"/>
      <c r="B65" s="252" t="s">
        <v>37</v>
      </c>
      <c r="C65" s="252"/>
      <c r="D65" s="252"/>
      <c r="E65" s="252"/>
      <c r="F65" s="253"/>
      <c r="G65" s="103">
        <v>1067000</v>
      </c>
    </row>
    <row r="66" spans="1:7" x14ac:dyDescent="0.2">
      <c r="A66" s="247">
        <v>44924</v>
      </c>
      <c r="B66" s="97" t="s">
        <v>42</v>
      </c>
      <c r="C66" s="248" t="s">
        <v>14</v>
      </c>
      <c r="D66" s="249"/>
      <c r="E66" s="101">
        <v>8</v>
      </c>
      <c r="F66" s="102">
        <v>80000</v>
      </c>
      <c r="G66" s="102">
        <v>640000</v>
      </c>
    </row>
    <row r="67" spans="1:7" x14ac:dyDescent="0.2">
      <c r="A67" s="247"/>
      <c r="B67" s="97" t="s">
        <v>111</v>
      </c>
      <c r="C67" s="250"/>
      <c r="D67" s="251"/>
      <c r="E67" s="105"/>
      <c r="F67" s="105"/>
      <c r="G67" s="102">
        <v>352000</v>
      </c>
    </row>
    <row r="68" spans="1:7" x14ac:dyDescent="0.2">
      <c r="A68" s="247"/>
      <c r="B68" s="97" t="s">
        <v>36</v>
      </c>
      <c r="C68" s="248" t="s">
        <v>14</v>
      </c>
      <c r="D68" s="249"/>
      <c r="E68" s="101">
        <v>12</v>
      </c>
      <c r="F68" s="102">
        <v>5000</v>
      </c>
      <c r="G68" s="102">
        <v>60000</v>
      </c>
    </row>
    <row r="69" spans="1:7" x14ac:dyDescent="0.2">
      <c r="A69" s="247"/>
      <c r="B69" s="252" t="s">
        <v>37</v>
      </c>
      <c r="C69" s="252"/>
      <c r="D69" s="252"/>
      <c r="E69" s="252"/>
      <c r="F69" s="253"/>
      <c r="G69" s="103">
        <v>1052000</v>
      </c>
    </row>
    <row r="70" spans="1:7" x14ac:dyDescent="0.2">
      <c r="A70" s="247">
        <v>44926</v>
      </c>
      <c r="B70" s="97" t="s">
        <v>112</v>
      </c>
      <c r="C70" s="248" t="s">
        <v>14</v>
      </c>
      <c r="D70" s="249"/>
      <c r="E70" s="101">
        <v>15</v>
      </c>
      <c r="F70" s="102">
        <v>60000</v>
      </c>
      <c r="G70" s="102">
        <v>900000</v>
      </c>
    </row>
    <row r="71" spans="1:7" x14ac:dyDescent="0.2">
      <c r="A71" s="247"/>
      <c r="B71" s="97" t="s">
        <v>36</v>
      </c>
      <c r="C71" s="248" t="s">
        <v>14</v>
      </c>
      <c r="D71" s="249"/>
      <c r="E71" s="101">
        <v>12</v>
      </c>
      <c r="F71" s="102">
        <v>5000</v>
      </c>
      <c r="G71" s="102">
        <v>60000</v>
      </c>
    </row>
    <row r="72" spans="1:7" x14ac:dyDescent="0.2">
      <c r="A72" s="247"/>
      <c r="B72" s="97" t="s">
        <v>113</v>
      </c>
      <c r="C72" s="250"/>
      <c r="D72" s="251"/>
      <c r="E72" s="105"/>
      <c r="F72" s="105"/>
      <c r="G72" s="102">
        <v>2500000</v>
      </c>
    </row>
    <row r="73" spans="1:7" ht="38.25" x14ac:dyDescent="0.2">
      <c r="A73" s="247"/>
      <c r="B73" s="112" t="s">
        <v>114</v>
      </c>
      <c r="C73" s="248" t="s">
        <v>45</v>
      </c>
      <c r="D73" s="249"/>
      <c r="E73" s="101">
        <v>1</v>
      </c>
      <c r="F73" s="113">
        <v>1500000</v>
      </c>
      <c r="G73" s="102">
        <v>1500000</v>
      </c>
    </row>
    <row r="74" spans="1:7" x14ac:dyDescent="0.2">
      <c r="A74" s="247"/>
      <c r="B74" s="252" t="s">
        <v>37</v>
      </c>
      <c r="C74" s="252"/>
      <c r="D74" s="252"/>
      <c r="E74" s="252"/>
      <c r="F74" s="253"/>
      <c r="G74" s="103">
        <v>4960000</v>
      </c>
    </row>
    <row r="75" spans="1:7" ht="18.75" x14ac:dyDescent="0.2">
      <c r="A75" s="254" t="s">
        <v>96</v>
      </c>
      <c r="B75" s="255"/>
      <c r="C75" s="255"/>
      <c r="D75" s="255"/>
      <c r="E75" s="255"/>
      <c r="F75" s="256"/>
      <c r="G75" s="114">
        <v>21478000</v>
      </c>
    </row>
    <row r="76" spans="1:7" x14ac:dyDescent="0.2">
      <c r="F76" s="75"/>
      <c r="G76" s="37"/>
    </row>
    <row r="77" spans="1:7" x14ac:dyDescent="0.2">
      <c r="F77" s="76"/>
      <c r="G77" s="37"/>
    </row>
    <row r="78" spans="1:7" x14ac:dyDescent="0.2">
      <c r="F78" s="76"/>
      <c r="G78" s="37"/>
    </row>
    <row r="79" spans="1:7" x14ac:dyDescent="0.2">
      <c r="F79" s="75"/>
    </row>
    <row r="80" spans="1:7" x14ac:dyDescent="0.2">
      <c r="F80" s="75"/>
    </row>
    <row r="83" spans="6:7" x14ac:dyDescent="0.2">
      <c r="F83" s="75"/>
      <c r="G83" s="37"/>
    </row>
    <row r="84" spans="6:7" x14ac:dyDescent="0.2">
      <c r="G84" s="37"/>
    </row>
    <row r="85" spans="6:7" x14ac:dyDescent="0.2">
      <c r="G85" s="37"/>
    </row>
    <row r="86" spans="6:7" x14ac:dyDescent="0.2">
      <c r="G86" s="37"/>
    </row>
    <row r="87" spans="6:7" x14ac:dyDescent="0.2">
      <c r="G87" s="37"/>
    </row>
    <row r="88" spans="6:7" x14ac:dyDescent="0.2">
      <c r="G88" s="37"/>
    </row>
    <row r="89" spans="6:7" x14ac:dyDescent="0.2">
      <c r="G89" s="37"/>
    </row>
    <row r="90" spans="6:7" x14ac:dyDescent="0.2">
      <c r="G90" s="37"/>
    </row>
    <row r="91" spans="6:7" x14ac:dyDescent="0.2">
      <c r="G91" s="37"/>
    </row>
    <row r="92" spans="6:7" x14ac:dyDescent="0.2">
      <c r="G92" s="37"/>
    </row>
    <row r="93" spans="6:7" x14ac:dyDescent="0.2">
      <c r="G93" s="37"/>
    </row>
    <row r="94" spans="6:7" x14ac:dyDescent="0.2">
      <c r="G94" s="37"/>
    </row>
    <row r="95" spans="6:7" x14ac:dyDescent="0.2">
      <c r="G95" s="37"/>
    </row>
    <row r="96" spans="6:7" x14ac:dyDescent="0.2">
      <c r="G96" s="37"/>
    </row>
  </sheetData>
  <mergeCells count="87">
    <mergeCell ref="C8:D8"/>
    <mergeCell ref="A6:G6"/>
    <mergeCell ref="A2:G2"/>
    <mergeCell ref="A3:G3"/>
    <mergeCell ref="C9:D9"/>
    <mergeCell ref="A7:F7"/>
    <mergeCell ref="C10:D10"/>
    <mergeCell ref="B11:F11"/>
    <mergeCell ref="A12:A18"/>
    <mergeCell ref="C12:D12"/>
    <mergeCell ref="C13:D13"/>
    <mergeCell ref="C14:D14"/>
    <mergeCell ref="C15:D15"/>
    <mergeCell ref="C16:D16"/>
    <mergeCell ref="C17:D17"/>
    <mergeCell ref="B18:F18"/>
    <mergeCell ref="A9:A11"/>
    <mergeCell ref="A23:A28"/>
    <mergeCell ref="C23:D23"/>
    <mergeCell ref="C24:D24"/>
    <mergeCell ref="C25:D25"/>
    <mergeCell ref="C26:D26"/>
    <mergeCell ref="C27:D27"/>
    <mergeCell ref="B28:F28"/>
    <mergeCell ref="A29:A32"/>
    <mergeCell ref="C29:D29"/>
    <mergeCell ref="C30:D30"/>
    <mergeCell ref="C31:D31"/>
    <mergeCell ref="B32:F32"/>
    <mergeCell ref="A33:A37"/>
    <mergeCell ref="C33:D33"/>
    <mergeCell ref="C34:D34"/>
    <mergeCell ref="C35:D35"/>
    <mergeCell ref="C36:D36"/>
    <mergeCell ref="B37:F37"/>
    <mergeCell ref="C44:D44"/>
    <mergeCell ref="C45:D45"/>
    <mergeCell ref="C46:D46"/>
    <mergeCell ref="B47:F47"/>
    <mergeCell ref="A38:A41"/>
    <mergeCell ref="C38:D38"/>
    <mergeCell ref="C39:D39"/>
    <mergeCell ref="C40:D40"/>
    <mergeCell ref="B41:F41"/>
    <mergeCell ref="A42:A43"/>
    <mergeCell ref="C42:D42"/>
    <mergeCell ref="B43:F43"/>
    <mergeCell ref="A44:A47"/>
    <mergeCell ref="A48:A52"/>
    <mergeCell ref="C48:D48"/>
    <mergeCell ref="C49:D49"/>
    <mergeCell ref="C50:D50"/>
    <mergeCell ref="C51:D51"/>
    <mergeCell ref="C52:D52"/>
    <mergeCell ref="A53:A56"/>
    <mergeCell ref="C53:D53"/>
    <mergeCell ref="C54:D54"/>
    <mergeCell ref="C55:D55"/>
    <mergeCell ref="B56:F56"/>
    <mergeCell ref="C63:D63"/>
    <mergeCell ref="C64:D64"/>
    <mergeCell ref="B65:F65"/>
    <mergeCell ref="A57:A61"/>
    <mergeCell ref="C57:D57"/>
    <mergeCell ref="C58:D58"/>
    <mergeCell ref="C59:D59"/>
    <mergeCell ref="C60:D60"/>
    <mergeCell ref="B61:F61"/>
    <mergeCell ref="A62:A65"/>
    <mergeCell ref="C62:D62"/>
    <mergeCell ref="A75:F75"/>
    <mergeCell ref="A70:A74"/>
    <mergeCell ref="C70:D70"/>
    <mergeCell ref="C71:D71"/>
    <mergeCell ref="C72:D72"/>
    <mergeCell ref="C73:D73"/>
    <mergeCell ref="B74:F74"/>
    <mergeCell ref="A19:A22"/>
    <mergeCell ref="C19:D19"/>
    <mergeCell ref="C20:D20"/>
    <mergeCell ref="C21:D21"/>
    <mergeCell ref="B22:F22"/>
    <mergeCell ref="A66:A69"/>
    <mergeCell ref="C66:D66"/>
    <mergeCell ref="C67:D67"/>
    <mergeCell ref="C68:D68"/>
    <mergeCell ref="B69:F69"/>
  </mergeCells>
  <pageMargins left="0.69861111111111096" right="0.69861111111111096" top="0.75" bottom="0.75" header="0.3" footer="0.3"/>
  <pageSetup paperSize="9" scale="77" fitToHeight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E20"/>
  <sheetViews>
    <sheetView workbookViewId="0">
      <selection activeCell="F35" sqref="F35"/>
    </sheetView>
  </sheetViews>
  <sheetFormatPr defaultColWidth="8.85546875" defaultRowHeight="15.75" x14ac:dyDescent="0.25"/>
  <cols>
    <col min="1" max="1" width="4" style="3" customWidth="1"/>
    <col min="2" max="2" width="15.5703125" style="4" customWidth="1"/>
    <col min="3" max="3" width="15.28515625" style="3" bestFit="1" customWidth="1"/>
    <col min="4" max="5" width="14.28515625" style="3" bestFit="1" customWidth="1"/>
    <col min="6" max="16384" width="8.85546875" style="3"/>
  </cols>
  <sheetData>
    <row r="1" spans="2:5" ht="18" customHeight="1" x14ac:dyDescent="0.25"/>
    <row r="2" spans="2:5" ht="20.25" x14ac:dyDescent="0.25">
      <c r="B2" s="266" t="s">
        <v>30</v>
      </c>
      <c r="C2" s="266"/>
      <c r="D2" s="266"/>
      <c r="E2" s="266"/>
    </row>
    <row r="3" spans="2:5" ht="20.25" x14ac:dyDescent="0.25">
      <c r="B3" s="266" t="str">
        <f>BCTC!B2</f>
        <v>THÁNG 12/2022</v>
      </c>
      <c r="C3" s="266"/>
      <c r="D3" s="266"/>
      <c r="E3" s="266"/>
    </row>
    <row r="4" spans="2:5" ht="20.25" x14ac:dyDescent="0.25">
      <c r="B4" s="66"/>
      <c r="C4" s="66"/>
      <c r="D4" s="66"/>
      <c r="E4" s="66"/>
    </row>
    <row r="5" spans="2:5" x14ac:dyDescent="0.25">
      <c r="B5" s="115" t="s">
        <v>115</v>
      </c>
      <c r="C5" s="115" t="s">
        <v>116</v>
      </c>
      <c r="D5" s="115" t="s">
        <v>117</v>
      </c>
      <c r="E5" s="116" t="s">
        <v>118</v>
      </c>
    </row>
    <row r="6" spans="2:5" x14ac:dyDescent="0.25">
      <c r="B6" s="117">
        <v>44896</v>
      </c>
      <c r="C6" s="118" t="s">
        <v>119</v>
      </c>
      <c r="D6" s="119">
        <v>180</v>
      </c>
      <c r="E6" s="120">
        <v>360000</v>
      </c>
    </row>
    <row r="7" spans="2:5" x14ac:dyDescent="0.25">
      <c r="B7" s="117">
        <v>44898</v>
      </c>
      <c r="C7" s="118" t="s">
        <v>119</v>
      </c>
      <c r="D7" s="119">
        <v>170</v>
      </c>
      <c r="E7" s="120">
        <v>340000</v>
      </c>
    </row>
    <row r="8" spans="2:5" x14ac:dyDescent="0.25">
      <c r="B8" s="117">
        <v>44901</v>
      </c>
      <c r="C8" s="118" t="s">
        <v>119</v>
      </c>
      <c r="D8" s="119">
        <v>180</v>
      </c>
      <c r="E8" s="120">
        <v>360000</v>
      </c>
    </row>
    <row r="9" spans="2:5" x14ac:dyDescent="0.25">
      <c r="B9" s="117">
        <v>44903</v>
      </c>
      <c r="C9" s="118" t="s">
        <v>119</v>
      </c>
      <c r="D9" s="119">
        <v>190</v>
      </c>
      <c r="E9" s="120">
        <v>380000</v>
      </c>
    </row>
    <row r="10" spans="2:5" x14ac:dyDescent="0.25">
      <c r="B10" s="117">
        <v>44905</v>
      </c>
      <c r="C10" s="118" t="s">
        <v>119</v>
      </c>
      <c r="D10" s="119">
        <v>190</v>
      </c>
      <c r="E10" s="120">
        <v>380000</v>
      </c>
    </row>
    <row r="11" spans="2:5" x14ac:dyDescent="0.25">
      <c r="B11" s="117">
        <v>44908</v>
      </c>
      <c r="C11" s="118" t="s">
        <v>119</v>
      </c>
      <c r="D11" s="119">
        <v>190</v>
      </c>
      <c r="E11" s="120">
        <v>380000</v>
      </c>
    </row>
    <row r="12" spans="2:5" x14ac:dyDescent="0.25">
      <c r="B12" s="117">
        <v>44910</v>
      </c>
      <c r="C12" s="118" t="s">
        <v>119</v>
      </c>
      <c r="D12" s="119">
        <v>190</v>
      </c>
      <c r="E12" s="120">
        <v>380000</v>
      </c>
    </row>
    <row r="13" spans="2:5" x14ac:dyDescent="0.25">
      <c r="B13" s="117">
        <v>44912</v>
      </c>
      <c r="C13" s="118" t="s">
        <v>119</v>
      </c>
      <c r="D13" s="119">
        <v>190</v>
      </c>
      <c r="E13" s="120">
        <v>380000</v>
      </c>
    </row>
    <row r="14" spans="2:5" x14ac:dyDescent="0.25">
      <c r="B14" s="117">
        <v>44915</v>
      </c>
      <c r="C14" s="118" t="s">
        <v>119</v>
      </c>
      <c r="D14" s="119">
        <v>190</v>
      </c>
      <c r="E14" s="120">
        <v>380000</v>
      </c>
    </row>
    <row r="15" spans="2:5" x14ac:dyDescent="0.25">
      <c r="B15" s="117">
        <v>44917</v>
      </c>
      <c r="C15" s="118" t="s">
        <v>119</v>
      </c>
      <c r="D15" s="119">
        <v>180</v>
      </c>
      <c r="E15" s="120">
        <v>360000</v>
      </c>
    </row>
    <row r="16" spans="2:5" x14ac:dyDescent="0.25">
      <c r="B16" s="117">
        <v>44919</v>
      </c>
      <c r="C16" s="118" t="s">
        <v>119</v>
      </c>
      <c r="D16" s="119">
        <v>140</v>
      </c>
      <c r="E16" s="120">
        <v>280000</v>
      </c>
    </row>
    <row r="17" spans="2:5" x14ac:dyDescent="0.25">
      <c r="B17" s="117">
        <v>44922</v>
      </c>
      <c r="C17" s="118" t="s">
        <v>119</v>
      </c>
      <c r="D17" s="119">
        <v>175</v>
      </c>
      <c r="E17" s="120">
        <v>350000</v>
      </c>
    </row>
    <row r="18" spans="2:5" x14ac:dyDescent="0.25">
      <c r="B18" s="117">
        <v>44924</v>
      </c>
      <c r="C18" s="118" t="s">
        <v>119</v>
      </c>
      <c r="D18" s="119">
        <v>175</v>
      </c>
      <c r="E18" s="120">
        <v>350000</v>
      </c>
    </row>
    <row r="19" spans="2:5" x14ac:dyDescent="0.25">
      <c r="B19" s="117">
        <v>44926</v>
      </c>
      <c r="C19" s="118" t="s">
        <v>119</v>
      </c>
      <c r="D19" s="119">
        <v>190</v>
      </c>
      <c r="E19" s="120">
        <v>380000</v>
      </c>
    </row>
    <row r="20" spans="2:5" x14ac:dyDescent="0.25">
      <c r="B20" s="267" t="s">
        <v>120</v>
      </c>
      <c r="C20" s="268"/>
      <c r="D20" s="121">
        <v>2530</v>
      </c>
      <c r="E20" s="122">
        <v>5060000</v>
      </c>
    </row>
  </sheetData>
  <mergeCells count="3">
    <mergeCell ref="B2:E2"/>
    <mergeCell ref="B3:E3"/>
    <mergeCell ref="B20:C20"/>
  </mergeCells>
  <pageMargins left="0.75" right="0.75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G49"/>
  <sheetViews>
    <sheetView workbookViewId="0">
      <selection activeCell="B27" sqref="B27"/>
    </sheetView>
  </sheetViews>
  <sheetFormatPr defaultRowHeight="15.75" x14ac:dyDescent="0.2"/>
  <cols>
    <col min="1" max="1" width="6.28515625" customWidth="1"/>
    <col min="2" max="2" width="16.28515625" style="14" customWidth="1"/>
    <col min="3" max="3" width="45.7109375" style="6" customWidth="1"/>
    <col min="4" max="4" width="16.28515625" style="47" customWidth="1"/>
    <col min="5" max="5" width="17" style="47" customWidth="1"/>
    <col min="6" max="6" width="16.5703125" style="6" customWidth="1"/>
    <col min="7" max="7" width="17.5703125" style="27" bestFit="1" customWidth="1"/>
  </cols>
  <sheetData>
    <row r="1" spans="2:7" ht="20.25" x14ac:dyDescent="0.2">
      <c r="B1" s="211" t="s">
        <v>0</v>
      </c>
      <c r="C1" s="211"/>
      <c r="D1" s="211"/>
      <c r="E1" s="211"/>
      <c r="F1" s="211"/>
    </row>
    <row r="2" spans="2:7" ht="20.25" x14ac:dyDescent="0.2">
      <c r="B2" s="211" t="s">
        <v>134</v>
      </c>
      <c r="C2" s="211"/>
      <c r="D2" s="211"/>
      <c r="E2" s="211"/>
      <c r="F2" s="211"/>
    </row>
    <row r="3" spans="2:7" ht="20.25" x14ac:dyDescent="0.2">
      <c r="B3" s="211" t="s">
        <v>1</v>
      </c>
      <c r="C3" s="211"/>
      <c r="D3" s="211"/>
      <c r="E3" s="211"/>
      <c r="F3" s="211"/>
    </row>
    <row r="4" spans="2:7" ht="20.25" x14ac:dyDescent="0.2">
      <c r="B4" s="28"/>
      <c r="C4" s="28"/>
      <c r="D4" s="40"/>
      <c r="E4" s="40"/>
      <c r="F4" s="28"/>
    </row>
    <row r="5" spans="2:7" ht="16.5" x14ac:dyDescent="0.2">
      <c r="B5" s="38" t="s">
        <v>2</v>
      </c>
      <c r="C5" s="39" t="s">
        <v>3</v>
      </c>
      <c r="D5" s="41" t="s">
        <v>4</v>
      </c>
      <c r="E5" s="41" t="s">
        <v>5</v>
      </c>
      <c r="F5" s="39" t="s">
        <v>6</v>
      </c>
      <c r="G5" s="39" t="s">
        <v>136</v>
      </c>
    </row>
    <row r="6" spans="2:7" ht="18" customHeight="1" x14ac:dyDescent="0.2">
      <c r="B6" s="29"/>
      <c r="C6" s="54" t="s">
        <v>135</v>
      </c>
      <c r="D6" s="42"/>
      <c r="E6" s="42"/>
      <c r="F6" s="30">
        <f>BCTC!F42</f>
        <v>8618252</v>
      </c>
      <c r="G6" s="149"/>
    </row>
    <row r="7" spans="2:7" ht="20.25" customHeight="1" x14ac:dyDescent="0.2">
      <c r="B7" s="49">
        <v>44929</v>
      </c>
      <c r="C7" s="71" t="s">
        <v>137</v>
      </c>
      <c r="D7" s="51">
        <f>190*2000</f>
        <v>380000</v>
      </c>
      <c r="E7" s="51"/>
      <c r="F7" s="31">
        <f t="shared" ref="F7:F15" si="0">F6+D7-E7</f>
        <v>8998252</v>
      </c>
      <c r="G7" s="149" t="s">
        <v>151</v>
      </c>
    </row>
    <row r="8" spans="2:7" ht="20.25" customHeight="1" x14ac:dyDescent="0.2">
      <c r="B8" s="49">
        <v>44929</v>
      </c>
      <c r="C8" s="150" t="s">
        <v>148</v>
      </c>
      <c r="D8" s="51"/>
      <c r="E8" s="51">
        <v>1185000</v>
      </c>
      <c r="F8" s="31">
        <f t="shared" si="0"/>
        <v>7813252</v>
      </c>
      <c r="G8" s="149" t="s">
        <v>153</v>
      </c>
    </row>
    <row r="9" spans="2:7" ht="20.25" customHeight="1" x14ac:dyDescent="0.2">
      <c r="B9" s="49">
        <v>44931</v>
      </c>
      <c r="C9" s="71" t="s">
        <v>138</v>
      </c>
      <c r="D9" s="51">
        <v>380000</v>
      </c>
      <c r="E9" s="51"/>
      <c r="F9" s="31">
        <f t="shared" si="0"/>
        <v>8193252</v>
      </c>
      <c r="G9" s="149" t="s">
        <v>151</v>
      </c>
    </row>
    <row r="10" spans="2:7" ht="20.25" customHeight="1" x14ac:dyDescent="0.2">
      <c r="B10" s="49">
        <v>44931</v>
      </c>
      <c r="C10" s="150" t="s">
        <v>140</v>
      </c>
      <c r="D10" s="51">
        <v>1000000</v>
      </c>
      <c r="E10" s="51"/>
      <c r="F10" s="31">
        <f t="shared" si="0"/>
        <v>9193252</v>
      </c>
      <c r="G10" s="149" t="s">
        <v>10</v>
      </c>
    </row>
    <row r="11" spans="2:7" ht="20.25" customHeight="1" x14ac:dyDescent="0.2">
      <c r="B11" s="49">
        <v>44931</v>
      </c>
      <c r="C11" s="150" t="s">
        <v>149</v>
      </c>
      <c r="D11" s="51"/>
      <c r="E11" s="51">
        <v>590000</v>
      </c>
      <c r="F11" s="31">
        <f t="shared" si="0"/>
        <v>8603252</v>
      </c>
      <c r="G11" s="149" t="s">
        <v>153</v>
      </c>
    </row>
    <row r="12" spans="2:7" ht="20.25" customHeight="1" x14ac:dyDescent="0.2">
      <c r="B12" s="49">
        <v>44933</v>
      </c>
      <c r="C12" s="71" t="s">
        <v>139</v>
      </c>
      <c r="D12" s="51">
        <f>135*2000</f>
        <v>270000</v>
      </c>
      <c r="E12" s="51"/>
      <c r="F12" s="31">
        <f t="shared" si="0"/>
        <v>8873252</v>
      </c>
      <c r="G12" s="149" t="s">
        <v>151</v>
      </c>
    </row>
    <row r="13" spans="2:7" ht="20.25" customHeight="1" x14ac:dyDescent="0.2">
      <c r="B13" s="49">
        <v>44933</v>
      </c>
      <c r="C13" s="150" t="s">
        <v>141</v>
      </c>
      <c r="D13" s="51">
        <v>1000000</v>
      </c>
      <c r="E13" s="51"/>
      <c r="F13" s="31">
        <f t="shared" si="0"/>
        <v>9873252</v>
      </c>
      <c r="G13" s="149" t="s">
        <v>10</v>
      </c>
    </row>
    <row r="14" spans="2:7" ht="20.25" customHeight="1" x14ac:dyDescent="0.2">
      <c r="B14" s="49">
        <v>44933</v>
      </c>
      <c r="C14" s="150" t="s">
        <v>150</v>
      </c>
      <c r="D14" s="51"/>
      <c r="E14" s="51">
        <v>10685000</v>
      </c>
      <c r="F14" s="31">
        <f t="shared" si="0"/>
        <v>-811748</v>
      </c>
      <c r="G14" s="149" t="s">
        <v>153</v>
      </c>
    </row>
    <row r="15" spans="2:7" ht="20.25" customHeight="1" x14ac:dyDescent="0.2">
      <c r="B15" s="49">
        <v>44956</v>
      </c>
      <c r="C15" s="150" t="s">
        <v>142</v>
      </c>
      <c r="D15" s="51">
        <v>20000000</v>
      </c>
      <c r="E15" s="51"/>
      <c r="F15" s="31">
        <f t="shared" si="0"/>
        <v>19188252</v>
      </c>
      <c r="G15" s="149" t="s">
        <v>152</v>
      </c>
    </row>
    <row r="16" spans="2:7" ht="18.75" x14ac:dyDescent="0.2">
      <c r="B16" s="55"/>
      <c r="C16" s="60" t="s">
        <v>7</v>
      </c>
      <c r="D16" s="43">
        <f>SUM(D7:D15)</f>
        <v>23030000</v>
      </c>
      <c r="E16" s="43">
        <f>SUM(E7:E15)</f>
        <v>12460000</v>
      </c>
      <c r="F16" s="32">
        <f>F6+D16-E16</f>
        <v>19188252</v>
      </c>
      <c r="G16" s="149"/>
    </row>
    <row r="17" spans="2:7" ht="18.75" x14ac:dyDescent="0.2">
      <c r="B17" s="79"/>
      <c r="C17" s="80"/>
      <c r="D17" s="81"/>
      <c r="E17" s="81"/>
      <c r="F17" s="82"/>
    </row>
    <row r="18" spans="2:7" ht="16.5" x14ac:dyDescent="0.2">
      <c r="B18" s="56"/>
      <c r="C18" s="33"/>
      <c r="D18" s="44"/>
      <c r="E18" s="44"/>
      <c r="F18" s="34"/>
    </row>
    <row r="19" spans="2:7" ht="16.5" x14ac:dyDescent="0.2">
      <c r="B19" s="212" t="s">
        <v>3</v>
      </c>
      <c r="C19" s="212"/>
      <c r="D19" s="41" t="s">
        <v>4</v>
      </c>
      <c r="E19" s="41" t="s">
        <v>5</v>
      </c>
      <c r="F19" s="39" t="s">
        <v>6</v>
      </c>
    </row>
    <row r="20" spans="2:7" ht="20.25" customHeight="1" x14ac:dyDescent="0.2">
      <c r="B20" s="213" t="s">
        <v>8</v>
      </c>
      <c r="C20" s="213"/>
      <c r="D20" s="45"/>
      <c r="E20" s="45"/>
      <c r="F20" s="35">
        <f>F6</f>
        <v>8618252</v>
      </c>
    </row>
    <row r="21" spans="2:7" ht="20.25" customHeight="1" x14ac:dyDescent="0.2">
      <c r="B21" s="214" t="s">
        <v>9</v>
      </c>
      <c r="C21" s="214"/>
      <c r="D21" s="46">
        <f>SUMIF(G7:G15,"CMTX",D7:D15)</f>
        <v>0</v>
      </c>
      <c r="E21" s="46"/>
      <c r="F21" s="35"/>
      <c r="G21" s="68"/>
    </row>
    <row r="22" spans="2:7" ht="20.25" customHeight="1" x14ac:dyDescent="0.2">
      <c r="B22" s="214" t="s">
        <v>10</v>
      </c>
      <c r="C22" s="214"/>
      <c r="D22" s="46">
        <f>SUMIF(G7:G15,"CMKTX",D7:D15)</f>
        <v>2000000</v>
      </c>
      <c r="E22" s="46"/>
      <c r="F22" s="35"/>
    </row>
    <row r="23" spans="2:7" ht="20.25" customHeight="1" x14ac:dyDescent="0.2">
      <c r="B23" s="123" t="s">
        <v>122</v>
      </c>
      <c r="C23" s="124"/>
      <c r="D23" s="46">
        <f>SUMIF(G7:G15,"HO TRO",D7:D15)</f>
        <v>20000000</v>
      </c>
      <c r="E23" s="46"/>
      <c r="F23" s="35"/>
    </row>
    <row r="24" spans="2:7" ht="20.25" customHeight="1" x14ac:dyDescent="0.2">
      <c r="B24" s="61" t="s">
        <v>41</v>
      </c>
      <c r="C24" s="165">
        <f>D24/2000</f>
        <v>515</v>
      </c>
      <c r="D24" s="46">
        <f>SUMIF(G7:G15,"COM",D7:D15)</f>
        <v>1030000</v>
      </c>
      <c r="E24" s="46"/>
      <c r="F24" s="35"/>
    </row>
    <row r="25" spans="2:7" ht="20.25" customHeight="1" x14ac:dyDescent="0.2">
      <c r="B25" s="214" t="s">
        <v>11</v>
      </c>
      <c r="C25" s="214"/>
      <c r="D25" s="46"/>
      <c r="E25" s="46">
        <f>E16</f>
        <v>12460000</v>
      </c>
      <c r="F25" s="35"/>
    </row>
    <row r="26" spans="2:7" ht="21.75" customHeight="1" x14ac:dyDescent="0.2">
      <c r="B26" s="215" t="s">
        <v>182</v>
      </c>
      <c r="C26" s="215"/>
      <c r="D26" s="43">
        <f>SUM(D21:D25)</f>
        <v>23030000</v>
      </c>
      <c r="E26" s="43">
        <f>SUM(E21:E25)</f>
        <v>12460000</v>
      </c>
      <c r="F26" s="32">
        <f>F20+D26-E26</f>
        <v>19188252</v>
      </c>
    </row>
    <row r="27" spans="2:7" ht="23.1" customHeight="1" x14ac:dyDescent="0.2">
      <c r="C27" s="36"/>
    </row>
    <row r="28" spans="2:7" ht="23.25" customHeight="1" x14ac:dyDescent="0.2">
      <c r="B28" s="210" t="s">
        <v>29</v>
      </c>
      <c r="C28" s="210"/>
      <c r="D28" s="210"/>
      <c r="E28" s="210"/>
      <c r="F28" s="210"/>
      <c r="G28" s="210"/>
    </row>
    <row r="29" spans="2:7" ht="26.1" customHeight="1" x14ac:dyDescent="0.2">
      <c r="B29" s="210" t="str">
        <f>B2</f>
        <v>THÁNG 1/2023</v>
      </c>
      <c r="C29" s="210"/>
      <c r="D29" s="210"/>
      <c r="E29" s="210"/>
      <c r="F29" s="210"/>
      <c r="G29" s="210"/>
    </row>
    <row r="30" spans="2:7" ht="16.149999999999999" customHeight="1" x14ac:dyDescent="0.25">
      <c r="B30" s="5"/>
      <c r="D30" s="48"/>
      <c r="G30" s="8" t="s">
        <v>12</v>
      </c>
    </row>
    <row r="31" spans="2:7" ht="12.75" x14ac:dyDescent="0.2">
      <c r="B31" s="151" t="s">
        <v>90</v>
      </c>
      <c r="C31" s="152" t="s">
        <v>91</v>
      </c>
      <c r="D31" s="152" t="s">
        <v>92</v>
      </c>
      <c r="E31" s="152" t="s">
        <v>93</v>
      </c>
      <c r="F31" s="153" t="s">
        <v>94</v>
      </c>
      <c r="G31" s="151" t="s">
        <v>95</v>
      </c>
    </row>
    <row r="32" spans="2:7" s="158" customFormat="1" ht="18.75" customHeight="1" x14ac:dyDescent="0.2">
      <c r="B32" s="272">
        <v>44986</v>
      </c>
      <c r="C32" s="154" t="s">
        <v>35</v>
      </c>
      <c r="D32" s="155" t="s">
        <v>14</v>
      </c>
      <c r="E32" s="156">
        <v>9</v>
      </c>
      <c r="F32" s="157">
        <v>100000</v>
      </c>
      <c r="G32" s="157">
        <v>900000</v>
      </c>
    </row>
    <row r="33" spans="2:7" s="158" customFormat="1" ht="18.75" customHeight="1" x14ac:dyDescent="0.2">
      <c r="B33" s="273"/>
      <c r="C33" s="154" t="s">
        <v>52</v>
      </c>
      <c r="D33" s="155" t="s">
        <v>14</v>
      </c>
      <c r="E33" s="156">
        <v>13</v>
      </c>
      <c r="F33" s="157">
        <v>13846</v>
      </c>
      <c r="G33" s="157">
        <v>180000</v>
      </c>
    </row>
    <row r="34" spans="2:7" s="158" customFormat="1" ht="18.75" customHeight="1" x14ac:dyDescent="0.2">
      <c r="B34" s="273"/>
      <c r="C34" s="154" t="s">
        <v>53</v>
      </c>
      <c r="D34" s="155" t="s">
        <v>14</v>
      </c>
      <c r="E34" s="156">
        <v>1</v>
      </c>
      <c r="F34" s="157">
        <v>20000</v>
      </c>
      <c r="G34" s="157">
        <v>20000</v>
      </c>
    </row>
    <row r="35" spans="2:7" s="158" customFormat="1" ht="18.75" customHeight="1" x14ac:dyDescent="0.2">
      <c r="B35" s="273"/>
      <c r="C35" s="154" t="s">
        <v>143</v>
      </c>
      <c r="D35" s="155" t="s">
        <v>14</v>
      </c>
      <c r="E35" s="156">
        <v>1</v>
      </c>
      <c r="F35" s="157">
        <v>25000</v>
      </c>
      <c r="G35" s="157">
        <v>25000</v>
      </c>
    </row>
    <row r="36" spans="2:7" s="158" customFormat="1" ht="18.75" customHeight="1" x14ac:dyDescent="0.2">
      <c r="B36" s="273"/>
      <c r="C36" s="154" t="s">
        <v>36</v>
      </c>
      <c r="D36" s="155" t="s">
        <v>14</v>
      </c>
      <c r="E36" s="156">
        <v>12</v>
      </c>
      <c r="F36" s="157">
        <v>5000</v>
      </c>
      <c r="G36" s="157">
        <v>60000</v>
      </c>
    </row>
    <row r="37" spans="2:7" s="158" customFormat="1" ht="18.75" customHeight="1" x14ac:dyDescent="0.2">
      <c r="B37" s="274"/>
      <c r="C37" s="269" t="s">
        <v>37</v>
      </c>
      <c r="D37" s="270"/>
      <c r="E37" s="270"/>
      <c r="F37" s="271"/>
      <c r="G37" s="159">
        <v>1185000</v>
      </c>
    </row>
    <row r="38" spans="2:7" s="158" customFormat="1" ht="18.75" customHeight="1" x14ac:dyDescent="0.2">
      <c r="B38" s="272">
        <v>45047</v>
      </c>
      <c r="C38" s="154" t="s">
        <v>38</v>
      </c>
      <c r="D38" s="155" t="s">
        <v>14</v>
      </c>
      <c r="E38" s="160">
        <v>4</v>
      </c>
      <c r="F38" s="157">
        <v>90000</v>
      </c>
      <c r="G38" s="157">
        <v>360000</v>
      </c>
    </row>
    <row r="39" spans="2:7" s="158" customFormat="1" ht="18.75" customHeight="1" x14ac:dyDescent="0.2">
      <c r="B39" s="273"/>
      <c r="C39" s="154" t="s">
        <v>46</v>
      </c>
      <c r="D39" s="155" t="s">
        <v>39</v>
      </c>
      <c r="E39" s="160">
        <v>170</v>
      </c>
      <c r="F39" s="157">
        <v>1000</v>
      </c>
      <c r="G39" s="157">
        <v>170000</v>
      </c>
    </row>
    <row r="40" spans="2:7" s="158" customFormat="1" ht="18.75" customHeight="1" x14ac:dyDescent="0.2">
      <c r="B40" s="273"/>
      <c r="C40" s="154" t="s">
        <v>36</v>
      </c>
      <c r="D40" s="155" t="s">
        <v>14</v>
      </c>
      <c r="E40" s="160">
        <v>12</v>
      </c>
      <c r="F40" s="157">
        <v>5000</v>
      </c>
      <c r="G40" s="157">
        <v>60000</v>
      </c>
    </row>
    <row r="41" spans="2:7" s="158" customFormat="1" ht="18.75" customHeight="1" x14ac:dyDescent="0.2">
      <c r="B41" s="274"/>
      <c r="C41" s="269" t="s">
        <v>37</v>
      </c>
      <c r="D41" s="270"/>
      <c r="E41" s="270"/>
      <c r="F41" s="271"/>
      <c r="G41" s="159">
        <v>590000</v>
      </c>
    </row>
    <row r="42" spans="2:7" s="158" customFormat="1" ht="18.75" customHeight="1" x14ac:dyDescent="0.2">
      <c r="B42" s="272">
        <v>45108</v>
      </c>
      <c r="C42" s="154" t="s">
        <v>50</v>
      </c>
      <c r="D42" s="155" t="s">
        <v>14</v>
      </c>
      <c r="E42" s="160">
        <v>15</v>
      </c>
      <c r="F42" s="157">
        <v>50000</v>
      </c>
      <c r="G42" s="157">
        <v>750000</v>
      </c>
    </row>
    <row r="43" spans="2:7" s="158" customFormat="1" ht="18.75" customHeight="1" x14ac:dyDescent="0.2">
      <c r="B43" s="273"/>
      <c r="C43" s="154" t="s">
        <v>36</v>
      </c>
      <c r="D43" s="155" t="s">
        <v>14</v>
      </c>
      <c r="E43" s="160">
        <v>12</v>
      </c>
      <c r="F43" s="157">
        <v>5000</v>
      </c>
      <c r="G43" s="157">
        <v>60000</v>
      </c>
    </row>
    <row r="44" spans="2:7" s="158" customFormat="1" ht="18.75" customHeight="1" x14ac:dyDescent="0.25">
      <c r="B44" s="273"/>
      <c r="C44" s="154" t="s">
        <v>144</v>
      </c>
      <c r="D44" s="161"/>
      <c r="E44" s="161"/>
      <c r="F44" s="161"/>
      <c r="G44" s="157">
        <v>2500000</v>
      </c>
    </row>
    <row r="45" spans="2:7" s="158" customFormat="1" ht="18.75" customHeight="1" x14ac:dyDescent="0.2">
      <c r="B45" s="273"/>
      <c r="C45" s="162" t="s">
        <v>145</v>
      </c>
      <c r="D45" s="155" t="s">
        <v>45</v>
      </c>
      <c r="E45" s="156">
        <v>1</v>
      </c>
      <c r="F45" s="163">
        <v>1500000</v>
      </c>
      <c r="G45" s="157">
        <v>1500000</v>
      </c>
    </row>
    <row r="46" spans="2:7" s="158" customFormat="1" ht="18.75" customHeight="1" x14ac:dyDescent="0.25">
      <c r="B46" s="273"/>
      <c r="C46" s="154" t="s">
        <v>146</v>
      </c>
      <c r="D46" s="161"/>
      <c r="E46" s="161"/>
      <c r="F46" s="161"/>
      <c r="G46" s="157">
        <v>4750000</v>
      </c>
    </row>
    <row r="47" spans="2:7" s="158" customFormat="1" ht="18.75" customHeight="1" x14ac:dyDescent="0.25">
      <c r="B47" s="273"/>
      <c r="C47" s="154" t="s">
        <v>147</v>
      </c>
      <c r="D47" s="161"/>
      <c r="E47" s="161"/>
      <c r="F47" s="161"/>
      <c r="G47" s="157">
        <v>1125000</v>
      </c>
    </row>
    <row r="48" spans="2:7" s="158" customFormat="1" ht="18.75" customHeight="1" x14ac:dyDescent="0.2">
      <c r="B48" s="274"/>
      <c r="C48" s="269" t="s">
        <v>37</v>
      </c>
      <c r="D48" s="270"/>
      <c r="E48" s="270"/>
      <c r="F48" s="271"/>
      <c r="G48" s="159">
        <v>10685000</v>
      </c>
    </row>
    <row r="49" spans="2:7" s="158" customFormat="1" ht="18.75" customHeight="1" x14ac:dyDescent="0.2">
      <c r="B49" s="269" t="s">
        <v>25</v>
      </c>
      <c r="C49" s="270"/>
      <c r="D49" s="270"/>
      <c r="E49" s="270"/>
      <c r="F49" s="271"/>
      <c r="G49" s="164">
        <v>12460000</v>
      </c>
    </row>
  </sheetData>
  <sortState xmlns:xlrd2="http://schemas.microsoft.com/office/spreadsheetml/2017/richdata2" ref="B7:I15">
    <sortCondition ref="B7:B15"/>
  </sortState>
  <mergeCells count="18">
    <mergeCell ref="B21:C21"/>
    <mergeCell ref="B1:F1"/>
    <mergeCell ref="B2:F2"/>
    <mergeCell ref="B3:F3"/>
    <mergeCell ref="B19:C19"/>
    <mergeCell ref="B20:C20"/>
    <mergeCell ref="B22:C22"/>
    <mergeCell ref="B25:C25"/>
    <mergeCell ref="B26:C26"/>
    <mergeCell ref="B28:G28"/>
    <mergeCell ref="B29:G29"/>
    <mergeCell ref="B49:F49"/>
    <mergeCell ref="B32:B37"/>
    <mergeCell ref="C37:F37"/>
    <mergeCell ref="B38:B41"/>
    <mergeCell ref="C41:F41"/>
    <mergeCell ref="B42:B48"/>
    <mergeCell ref="C48:F48"/>
  </mergeCells>
  <pageMargins left="0.7" right="0.7" top="0.75" bottom="0.75" header="0.3" footer="0.3"/>
  <pageSetup paperSize="0" orientation="portrait" horizontalDpi="203" verticalDpi="20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G78"/>
  <sheetViews>
    <sheetView topLeftCell="A7" workbookViewId="0">
      <selection activeCell="C22" sqref="C22"/>
    </sheetView>
  </sheetViews>
  <sheetFormatPr defaultRowHeight="15.75" x14ac:dyDescent="0.2"/>
  <cols>
    <col min="1" max="1" width="6.28515625" customWidth="1"/>
    <col min="2" max="2" width="16.28515625" style="14" customWidth="1"/>
    <col min="3" max="3" width="51.85546875" style="6" customWidth="1"/>
    <col min="4" max="4" width="16.28515625" style="47" customWidth="1"/>
    <col min="5" max="5" width="17" style="47" customWidth="1"/>
    <col min="6" max="6" width="16.5703125" style="6" customWidth="1"/>
    <col min="7" max="7" width="17.5703125" style="27" bestFit="1" customWidth="1"/>
  </cols>
  <sheetData>
    <row r="1" spans="2:7" ht="18" customHeight="1" x14ac:dyDescent="0.2">
      <c r="B1" s="211" t="s">
        <v>0</v>
      </c>
      <c r="C1" s="211"/>
      <c r="D1" s="211"/>
      <c r="E1" s="211"/>
      <c r="F1" s="211"/>
    </row>
    <row r="2" spans="2:7" ht="18" customHeight="1" x14ac:dyDescent="0.2">
      <c r="B2" s="211" t="s">
        <v>154</v>
      </c>
      <c r="C2" s="211"/>
      <c r="D2" s="211"/>
      <c r="E2" s="211"/>
      <c r="F2" s="211"/>
    </row>
    <row r="3" spans="2:7" ht="18" customHeight="1" x14ac:dyDescent="0.2">
      <c r="B3" s="211" t="s">
        <v>1</v>
      </c>
      <c r="C3" s="211"/>
      <c r="D3" s="211"/>
      <c r="E3" s="211"/>
      <c r="F3" s="211"/>
    </row>
    <row r="4" spans="2:7" ht="18" customHeight="1" x14ac:dyDescent="0.2">
      <c r="B4" s="28"/>
      <c r="C4" s="28"/>
      <c r="D4" s="40"/>
      <c r="E4" s="40"/>
      <c r="F4" s="28"/>
    </row>
    <row r="5" spans="2:7" ht="18" customHeight="1" x14ac:dyDescent="0.2">
      <c r="B5" s="38" t="s">
        <v>2</v>
      </c>
      <c r="C5" s="39" t="s">
        <v>3</v>
      </c>
      <c r="D5" s="41" t="s">
        <v>4</v>
      </c>
      <c r="E5" s="41" t="s">
        <v>5</v>
      </c>
      <c r="F5" s="39" t="s">
        <v>6</v>
      </c>
      <c r="G5" s="39" t="s">
        <v>136</v>
      </c>
    </row>
    <row r="6" spans="2:7" ht="18" customHeight="1" x14ac:dyDescent="0.2">
      <c r="B6" s="29"/>
      <c r="C6" s="54" t="s">
        <v>155</v>
      </c>
      <c r="D6" s="42"/>
      <c r="E6" s="42"/>
      <c r="F6" s="30">
        <f>'T1.2023'!F26</f>
        <v>19188252</v>
      </c>
      <c r="G6" s="149"/>
    </row>
    <row r="7" spans="2:7" ht="18" customHeight="1" x14ac:dyDescent="0.2">
      <c r="B7" s="49">
        <v>44971</v>
      </c>
      <c r="C7" s="71" t="s">
        <v>168</v>
      </c>
      <c r="D7" s="51"/>
      <c r="E7" s="51">
        <v>650000</v>
      </c>
      <c r="F7" s="31">
        <f t="shared" ref="F7:F27" si="0">F6+D7-E7</f>
        <v>18538252</v>
      </c>
      <c r="G7" s="149" t="s">
        <v>153</v>
      </c>
    </row>
    <row r="8" spans="2:7" ht="18" customHeight="1" x14ac:dyDescent="0.2">
      <c r="B8" s="49">
        <v>44971</v>
      </c>
      <c r="C8" s="179" t="s">
        <v>226</v>
      </c>
      <c r="D8" s="51">
        <v>250000</v>
      </c>
      <c r="E8" s="51"/>
      <c r="F8" s="31">
        <f t="shared" si="0"/>
        <v>18788252</v>
      </c>
      <c r="G8" s="149" t="s">
        <v>10</v>
      </c>
    </row>
    <row r="9" spans="2:7" ht="18" customHeight="1" x14ac:dyDescent="0.2">
      <c r="B9" s="49">
        <v>44971</v>
      </c>
      <c r="C9" s="179" t="s">
        <v>227</v>
      </c>
      <c r="D9" s="51">
        <v>250000</v>
      </c>
      <c r="E9" s="51"/>
      <c r="F9" s="31">
        <f t="shared" si="0"/>
        <v>19038252</v>
      </c>
      <c r="G9" s="149" t="s">
        <v>10</v>
      </c>
    </row>
    <row r="10" spans="2:7" ht="18" customHeight="1" x14ac:dyDescent="0.2">
      <c r="B10" s="49">
        <v>44971</v>
      </c>
      <c r="C10" s="179" t="s">
        <v>228</v>
      </c>
      <c r="D10" s="51">
        <v>2000000</v>
      </c>
      <c r="E10" s="51"/>
      <c r="F10" s="31">
        <f t="shared" si="0"/>
        <v>21038252</v>
      </c>
      <c r="G10" s="149" t="s">
        <v>10</v>
      </c>
    </row>
    <row r="11" spans="2:7" ht="18" customHeight="1" x14ac:dyDescent="0.2">
      <c r="B11" s="49">
        <v>44971</v>
      </c>
      <c r="C11" s="179" t="s">
        <v>229</v>
      </c>
      <c r="D11" s="51">
        <v>1192000</v>
      </c>
      <c r="E11" s="51"/>
      <c r="F11" s="31">
        <f t="shared" si="0"/>
        <v>22230252</v>
      </c>
      <c r="G11" s="149" t="s">
        <v>10</v>
      </c>
    </row>
    <row r="12" spans="2:7" ht="18" customHeight="1" x14ac:dyDescent="0.2">
      <c r="B12" s="49">
        <v>44971</v>
      </c>
      <c r="C12" s="71" t="s">
        <v>175</v>
      </c>
      <c r="D12" s="51">
        <v>140000</v>
      </c>
      <c r="E12" s="51"/>
      <c r="F12" s="31">
        <f t="shared" si="0"/>
        <v>22370252</v>
      </c>
      <c r="G12" s="149" t="s">
        <v>151</v>
      </c>
    </row>
    <row r="13" spans="2:7" ht="18" customHeight="1" x14ac:dyDescent="0.2">
      <c r="B13" s="49">
        <v>44973</v>
      </c>
      <c r="C13" s="71" t="s">
        <v>169</v>
      </c>
      <c r="D13" s="51"/>
      <c r="E13" s="51">
        <v>670000</v>
      </c>
      <c r="F13" s="31">
        <f t="shared" si="0"/>
        <v>21700252</v>
      </c>
      <c r="G13" s="149" t="s">
        <v>153</v>
      </c>
    </row>
    <row r="14" spans="2:7" ht="18" customHeight="1" x14ac:dyDescent="0.2">
      <c r="B14" s="49">
        <v>44973</v>
      </c>
      <c r="C14" s="179" t="s">
        <v>230</v>
      </c>
      <c r="D14" s="51">
        <v>100000</v>
      </c>
      <c r="E14" s="51"/>
      <c r="F14" s="31">
        <f t="shared" si="0"/>
        <v>21800252</v>
      </c>
      <c r="G14" s="149" t="s">
        <v>10</v>
      </c>
    </row>
    <row r="15" spans="2:7" ht="18" customHeight="1" x14ac:dyDescent="0.2">
      <c r="B15" s="49">
        <v>44973</v>
      </c>
      <c r="C15" s="71" t="s">
        <v>176</v>
      </c>
      <c r="D15" s="51">
        <v>240000</v>
      </c>
      <c r="E15" s="51"/>
      <c r="F15" s="31">
        <f t="shared" si="0"/>
        <v>22040252</v>
      </c>
      <c r="G15" s="149" t="s">
        <v>151</v>
      </c>
    </row>
    <row r="16" spans="2:7" ht="18" customHeight="1" x14ac:dyDescent="0.2">
      <c r="B16" s="49">
        <v>44975</v>
      </c>
      <c r="C16" s="71" t="s">
        <v>170</v>
      </c>
      <c r="D16" s="51"/>
      <c r="E16" s="51">
        <v>590000</v>
      </c>
      <c r="F16" s="31">
        <f t="shared" si="0"/>
        <v>21450252</v>
      </c>
      <c r="G16" s="149" t="s">
        <v>153</v>
      </c>
    </row>
    <row r="17" spans="2:7" ht="18" customHeight="1" x14ac:dyDescent="0.2">
      <c r="B17" s="49">
        <v>44975</v>
      </c>
      <c r="C17" s="71" t="s">
        <v>177</v>
      </c>
      <c r="D17" s="51">
        <v>240000</v>
      </c>
      <c r="E17" s="51"/>
      <c r="F17" s="31">
        <f t="shared" si="0"/>
        <v>21690252</v>
      </c>
      <c r="G17" s="149" t="s">
        <v>151</v>
      </c>
    </row>
    <row r="18" spans="2:7" ht="18" customHeight="1" x14ac:dyDescent="0.2">
      <c r="B18" s="49">
        <v>44978</v>
      </c>
      <c r="C18" s="71" t="s">
        <v>171</v>
      </c>
      <c r="D18" s="51"/>
      <c r="E18" s="51">
        <v>840000</v>
      </c>
      <c r="F18" s="31">
        <f t="shared" si="0"/>
        <v>20850252</v>
      </c>
      <c r="G18" s="149" t="s">
        <v>153</v>
      </c>
    </row>
    <row r="19" spans="2:7" ht="18" customHeight="1" x14ac:dyDescent="0.2">
      <c r="B19" s="49">
        <v>44978</v>
      </c>
      <c r="C19" s="179" t="s">
        <v>231</v>
      </c>
      <c r="D19" s="51">
        <v>500000</v>
      </c>
      <c r="E19" s="51"/>
      <c r="F19" s="31">
        <f t="shared" si="0"/>
        <v>21350252</v>
      </c>
      <c r="G19" s="149" t="s">
        <v>10</v>
      </c>
    </row>
    <row r="20" spans="2:7" ht="18" customHeight="1" x14ac:dyDescent="0.2">
      <c r="B20" s="49">
        <v>44978</v>
      </c>
      <c r="C20" s="179" t="s">
        <v>232</v>
      </c>
      <c r="D20" s="51">
        <v>100000</v>
      </c>
      <c r="E20" s="51"/>
      <c r="F20" s="31">
        <f t="shared" si="0"/>
        <v>21450252</v>
      </c>
      <c r="G20" s="149" t="s">
        <v>10</v>
      </c>
    </row>
    <row r="21" spans="2:7" ht="18" customHeight="1" x14ac:dyDescent="0.2">
      <c r="B21" s="49">
        <v>44978</v>
      </c>
      <c r="C21" s="71" t="s">
        <v>178</v>
      </c>
      <c r="D21" s="51">
        <v>240000</v>
      </c>
      <c r="E21" s="51"/>
      <c r="F21" s="31">
        <f t="shared" si="0"/>
        <v>21690252</v>
      </c>
      <c r="G21" s="149" t="s">
        <v>151</v>
      </c>
    </row>
    <row r="22" spans="2:7" ht="18" customHeight="1" x14ac:dyDescent="0.2">
      <c r="B22" s="49">
        <v>44979</v>
      </c>
      <c r="C22" s="71" t="s">
        <v>179</v>
      </c>
      <c r="D22" s="51">
        <v>240000</v>
      </c>
      <c r="E22" s="51"/>
      <c r="F22" s="31">
        <f t="shared" si="0"/>
        <v>21930252</v>
      </c>
      <c r="G22" s="149" t="s">
        <v>151</v>
      </c>
    </row>
    <row r="23" spans="2:7" ht="18" customHeight="1" x14ac:dyDescent="0.2">
      <c r="B23" s="49">
        <v>44980</v>
      </c>
      <c r="C23" s="71" t="s">
        <v>172</v>
      </c>
      <c r="D23" s="51"/>
      <c r="E23" s="51">
        <v>675000</v>
      </c>
      <c r="F23" s="31">
        <f t="shared" si="0"/>
        <v>21255252</v>
      </c>
      <c r="G23" s="149" t="s">
        <v>153</v>
      </c>
    </row>
    <row r="24" spans="2:7" ht="18" customHeight="1" x14ac:dyDescent="0.2">
      <c r="B24" s="49">
        <v>44982</v>
      </c>
      <c r="C24" s="71" t="s">
        <v>173</v>
      </c>
      <c r="D24" s="51"/>
      <c r="E24" s="51">
        <v>700000</v>
      </c>
      <c r="F24" s="31">
        <f t="shared" si="0"/>
        <v>20555252</v>
      </c>
      <c r="G24" s="149" t="s">
        <v>153</v>
      </c>
    </row>
    <row r="25" spans="2:7" ht="18" customHeight="1" x14ac:dyDescent="0.2">
      <c r="B25" s="49">
        <v>44982</v>
      </c>
      <c r="C25" s="71" t="s">
        <v>180</v>
      </c>
      <c r="D25" s="51">
        <v>240000</v>
      </c>
      <c r="E25" s="51"/>
      <c r="F25" s="31">
        <f t="shared" si="0"/>
        <v>20795252</v>
      </c>
      <c r="G25" s="149" t="s">
        <v>151</v>
      </c>
    </row>
    <row r="26" spans="2:7" ht="18" customHeight="1" x14ac:dyDescent="0.2">
      <c r="B26" s="49">
        <v>44985</v>
      </c>
      <c r="C26" s="71" t="s">
        <v>174</v>
      </c>
      <c r="D26" s="51"/>
      <c r="E26" s="51">
        <v>5112000</v>
      </c>
      <c r="F26" s="31">
        <f t="shared" si="0"/>
        <v>15683252</v>
      </c>
      <c r="G26" s="149" t="s">
        <v>153</v>
      </c>
    </row>
    <row r="27" spans="2:7" ht="18" customHeight="1" x14ac:dyDescent="0.2">
      <c r="B27" s="49">
        <v>44985</v>
      </c>
      <c r="C27" s="71" t="s">
        <v>181</v>
      </c>
      <c r="D27" s="51">
        <v>240000</v>
      </c>
      <c r="E27" s="51"/>
      <c r="F27" s="31">
        <f t="shared" si="0"/>
        <v>15923252</v>
      </c>
      <c r="G27" s="149" t="s">
        <v>151</v>
      </c>
    </row>
    <row r="28" spans="2:7" ht="18" customHeight="1" x14ac:dyDescent="0.2">
      <c r="B28" s="55"/>
      <c r="C28" s="60" t="s">
        <v>7</v>
      </c>
      <c r="D28" s="43">
        <f>SUM(D7:D27)</f>
        <v>5972000</v>
      </c>
      <c r="E28" s="43">
        <f>SUM(E7:E27)</f>
        <v>9237000</v>
      </c>
      <c r="F28" s="32">
        <f>F6+D28-E28</f>
        <v>15923252</v>
      </c>
      <c r="G28" s="149"/>
    </row>
    <row r="29" spans="2:7" ht="18" customHeight="1" x14ac:dyDescent="0.2">
      <c r="B29" s="79"/>
      <c r="C29" s="80"/>
      <c r="D29" s="81"/>
      <c r="E29" s="81"/>
      <c r="F29" s="82"/>
    </row>
    <row r="30" spans="2:7" ht="18" customHeight="1" x14ac:dyDescent="0.2">
      <c r="B30" s="56"/>
      <c r="C30" s="33"/>
      <c r="D30" s="44"/>
      <c r="E30" s="44"/>
      <c r="F30" s="34"/>
    </row>
    <row r="31" spans="2:7" ht="18" customHeight="1" x14ac:dyDescent="0.2">
      <c r="B31" s="212" t="s">
        <v>3</v>
      </c>
      <c r="C31" s="212"/>
      <c r="D31" s="41" t="s">
        <v>4</v>
      </c>
      <c r="E31" s="41" t="s">
        <v>5</v>
      </c>
      <c r="F31" s="39" t="s">
        <v>6</v>
      </c>
    </row>
    <row r="32" spans="2:7" ht="18" customHeight="1" x14ac:dyDescent="0.2">
      <c r="B32" s="213" t="s">
        <v>8</v>
      </c>
      <c r="C32" s="213"/>
      <c r="D32" s="45"/>
      <c r="E32" s="45"/>
      <c r="F32" s="35">
        <f>F6</f>
        <v>19188252</v>
      </c>
    </row>
    <row r="33" spans="2:7" ht="18" customHeight="1" x14ac:dyDescent="0.2">
      <c r="B33" s="214" t="s">
        <v>9</v>
      </c>
      <c r="C33" s="214"/>
      <c r="D33" s="46">
        <f>SUMIF(G7:G27,"CMTX",D7:D27)</f>
        <v>0</v>
      </c>
      <c r="E33" s="46"/>
      <c r="F33" s="35"/>
      <c r="G33" s="68"/>
    </row>
    <row r="34" spans="2:7" ht="18" customHeight="1" x14ac:dyDescent="0.2">
      <c r="B34" s="214" t="s">
        <v>10</v>
      </c>
      <c r="C34" s="214"/>
      <c r="D34" s="46">
        <f>SUMIF(G7:G27,"CMKTX",D7:D27)</f>
        <v>4392000</v>
      </c>
      <c r="E34" s="46"/>
      <c r="F34" s="35"/>
    </row>
    <row r="35" spans="2:7" ht="18" customHeight="1" x14ac:dyDescent="0.2">
      <c r="B35" s="123" t="s">
        <v>122</v>
      </c>
      <c r="C35" s="124"/>
      <c r="D35" s="46">
        <f>SUMIF(G7:G27,"HO TRO",D7:D27)</f>
        <v>0</v>
      </c>
      <c r="E35" s="46"/>
      <c r="F35" s="35"/>
    </row>
    <row r="36" spans="2:7" ht="18" customHeight="1" x14ac:dyDescent="0.2">
      <c r="B36" s="61" t="s">
        <v>41</v>
      </c>
      <c r="C36" s="165">
        <f>D36/2000</f>
        <v>790</v>
      </c>
      <c r="D36" s="46">
        <f>SUMIF(G7:G27,"COM",D7:D27)</f>
        <v>1580000</v>
      </c>
      <c r="E36" s="46"/>
      <c r="F36" s="35"/>
    </row>
    <row r="37" spans="2:7" ht="18" customHeight="1" x14ac:dyDescent="0.2">
      <c r="B37" s="214" t="s">
        <v>11</v>
      </c>
      <c r="C37" s="214"/>
      <c r="D37" s="46"/>
      <c r="E37" s="46">
        <f>E28</f>
        <v>9237000</v>
      </c>
      <c r="F37" s="35"/>
    </row>
    <row r="38" spans="2:7" ht="18" customHeight="1" x14ac:dyDescent="0.2">
      <c r="B38" s="215" t="s">
        <v>156</v>
      </c>
      <c r="C38" s="215"/>
      <c r="D38" s="43">
        <f>SUM(D33:D37)</f>
        <v>5972000</v>
      </c>
      <c r="E38" s="43">
        <f>SUM(E33:E37)</f>
        <v>9237000</v>
      </c>
      <c r="F38" s="32">
        <f>F32+D38-E38</f>
        <v>15923252</v>
      </c>
    </row>
    <row r="39" spans="2:7" ht="18" customHeight="1" x14ac:dyDescent="0.2">
      <c r="C39" s="36"/>
    </row>
    <row r="40" spans="2:7" ht="18" customHeight="1" x14ac:dyDescent="0.2">
      <c r="B40" s="210" t="s">
        <v>29</v>
      </c>
      <c r="C40" s="210"/>
      <c r="D40" s="210"/>
      <c r="E40" s="210"/>
      <c r="F40" s="210"/>
      <c r="G40" s="210"/>
    </row>
    <row r="41" spans="2:7" ht="18" customHeight="1" x14ac:dyDescent="0.2">
      <c r="B41" s="210" t="str">
        <f>B2</f>
        <v>THÁNG 2/2023</v>
      </c>
      <c r="C41" s="210"/>
      <c r="D41" s="210"/>
      <c r="E41" s="210"/>
      <c r="F41" s="210"/>
      <c r="G41" s="210"/>
    </row>
    <row r="42" spans="2:7" ht="18" customHeight="1" x14ac:dyDescent="0.25">
      <c r="B42" s="5"/>
      <c r="D42" s="48"/>
      <c r="G42" s="8" t="s">
        <v>12</v>
      </c>
    </row>
    <row r="43" spans="2:7" s="158" customFormat="1" ht="21.75" customHeight="1" x14ac:dyDescent="0.2">
      <c r="B43" s="127" t="s">
        <v>31</v>
      </c>
      <c r="C43" s="126" t="s">
        <v>23</v>
      </c>
      <c r="D43" s="127" t="s">
        <v>13</v>
      </c>
      <c r="E43" s="126" t="s">
        <v>32</v>
      </c>
      <c r="F43" s="128" t="s">
        <v>33</v>
      </c>
      <c r="G43" s="127" t="s">
        <v>34</v>
      </c>
    </row>
    <row r="44" spans="2:7" s="158" customFormat="1" ht="21.75" customHeight="1" x14ac:dyDescent="0.2">
      <c r="B44" s="275">
        <v>44971</v>
      </c>
      <c r="C44" s="166" t="s">
        <v>38</v>
      </c>
      <c r="D44" s="167" t="s">
        <v>14</v>
      </c>
      <c r="E44" s="168">
        <v>5</v>
      </c>
      <c r="F44" s="169">
        <v>90000</v>
      </c>
      <c r="G44" s="169">
        <v>450000</v>
      </c>
    </row>
    <row r="45" spans="2:7" s="158" customFormat="1" ht="21.75" customHeight="1" x14ac:dyDescent="0.2">
      <c r="B45" s="276"/>
      <c r="C45" s="166" t="s">
        <v>49</v>
      </c>
      <c r="D45" s="167" t="s">
        <v>100</v>
      </c>
      <c r="E45" s="168">
        <v>4</v>
      </c>
      <c r="F45" s="169">
        <v>10000</v>
      </c>
      <c r="G45" s="169">
        <v>40000</v>
      </c>
    </row>
    <row r="46" spans="2:7" s="158" customFormat="1" ht="21.75" customHeight="1" x14ac:dyDescent="0.2">
      <c r="B46" s="276"/>
      <c r="C46" s="166" t="s">
        <v>53</v>
      </c>
      <c r="D46" s="167" t="s">
        <v>14</v>
      </c>
      <c r="E46" s="168">
        <v>1</v>
      </c>
      <c r="F46" s="169">
        <v>20000</v>
      </c>
      <c r="G46" s="169">
        <v>20000</v>
      </c>
    </row>
    <row r="47" spans="2:7" s="158" customFormat="1" ht="21.75" customHeight="1" x14ac:dyDescent="0.2">
      <c r="B47" s="276"/>
      <c r="C47" s="166" t="s">
        <v>46</v>
      </c>
      <c r="D47" s="170" t="s">
        <v>39</v>
      </c>
      <c r="E47" s="168">
        <v>100</v>
      </c>
      <c r="F47" s="169">
        <v>1000</v>
      </c>
      <c r="G47" s="169">
        <v>100000</v>
      </c>
    </row>
    <row r="48" spans="2:7" s="158" customFormat="1" ht="21.75" customHeight="1" x14ac:dyDescent="0.2">
      <c r="B48" s="276"/>
      <c r="C48" s="166" t="s">
        <v>36</v>
      </c>
      <c r="D48" s="167" t="s">
        <v>14</v>
      </c>
      <c r="E48" s="168">
        <v>8</v>
      </c>
      <c r="F48" s="169">
        <v>5000</v>
      </c>
      <c r="G48" s="169">
        <v>40000</v>
      </c>
    </row>
    <row r="49" spans="2:7" s="158" customFormat="1" ht="21.75" customHeight="1" x14ac:dyDescent="0.2">
      <c r="B49" s="277"/>
      <c r="C49" s="278" t="s">
        <v>37</v>
      </c>
      <c r="D49" s="221"/>
      <c r="E49" s="221"/>
      <c r="F49" s="222"/>
      <c r="G49" s="171">
        <v>650000</v>
      </c>
    </row>
    <row r="50" spans="2:7" s="158" customFormat="1" ht="21.75" customHeight="1" x14ac:dyDescent="0.2">
      <c r="B50" s="275">
        <v>44973</v>
      </c>
      <c r="C50" s="166" t="s">
        <v>50</v>
      </c>
      <c r="D50" s="167" t="s">
        <v>14</v>
      </c>
      <c r="E50" s="172">
        <v>12</v>
      </c>
      <c r="F50" s="169">
        <v>50000</v>
      </c>
      <c r="G50" s="169">
        <v>600000</v>
      </c>
    </row>
    <row r="51" spans="2:7" s="158" customFormat="1" ht="21.75" customHeight="1" x14ac:dyDescent="0.2">
      <c r="B51" s="276"/>
      <c r="C51" s="166" t="s">
        <v>157</v>
      </c>
      <c r="D51" s="170" t="s">
        <v>44</v>
      </c>
      <c r="E51" s="172">
        <v>2</v>
      </c>
      <c r="F51" s="169">
        <v>15000</v>
      </c>
      <c r="G51" s="169">
        <v>30000</v>
      </c>
    </row>
    <row r="52" spans="2:7" s="158" customFormat="1" ht="21.75" customHeight="1" x14ac:dyDescent="0.2">
      <c r="B52" s="276"/>
      <c r="C52" s="166" t="s">
        <v>36</v>
      </c>
      <c r="D52" s="167" t="s">
        <v>14</v>
      </c>
      <c r="E52" s="172">
        <v>8</v>
      </c>
      <c r="F52" s="169">
        <v>5000</v>
      </c>
      <c r="G52" s="169">
        <v>40000</v>
      </c>
    </row>
    <row r="53" spans="2:7" s="158" customFormat="1" ht="21.75" customHeight="1" x14ac:dyDescent="0.2">
      <c r="B53" s="277"/>
      <c r="C53" s="278" t="s">
        <v>37</v>
      </c>
      <c r="D53" s="221"/>
      <c r="E53" s="221"/>
      <c r="F53" s="222"/>
      <c r="G53" s="171">
        <v>670000</v>
      </c>
    </row>
    <row r="54" spans="2:7" s="158" customFormat="1" ht="21.75" customHeight="1" x14ac:dyDescent="0.2">
      <c r="B54" s="275">
        <v>44975</v>
      </c>
      <c r="C54" s="166" t="s">
        <v>35</v>
      </c>
      <c r="D54" s="167" t="s">
        <v>14</v>
      </c>
      <c r="E54" s="168">
        <v>5</v>
      </c>
      <c r="F54" s="169">
        <v>90000</v>
      </c>
      <c r="G54" s="169">
        <v>450000</v>
      </c>
    </row>
    <row r="55" spans="2:7" s="158" customFormat="1" ht="21.75" customHeight="1" x14ac:dyDescent="0.2">
      <c r="B55" s="276"/>
      <c r="C55" s="166" t="s">
        <v>52</v>
      </c>
      <c r="D55" s="167" t="s">
        <v>14</v>
      </c>
      <c r="E55" s="168">
        <v>10</v>
      </c>
      <c r="F55" s="169">
        <v>14000</v>
      </c>
      <c r="G55" s="169">
        <v>140000</v>
      </c>
    </row>
    <row r="56" spans="2:7" s="158" customFormat="1" ht="21.75" customHeight="1" x14ac:dyDescent="0.2">
      <c r="B56" s="277"/>
      <c r="C56" s="278" t="s">
        <v>37</v>
      </c>
      <c r="D56" s="221"/>
      <c r="E56" s="221"/>
      <c r="F56" s="222"/>
      <c r="G56" s="171">
        <v>590000</v>
      </c>
    </row>
    <row r="57" spans="2:7" s="158" customFormat="1" ht="21.75" customHeight="1" x14ac:dyDescent="0.2">
      <c r="B57" s="275">
        <v>44978</v>
      </c>
      <c r="C57" s="166" t="s">
        <v>35</v>
      </c>
      <c r="D57" s="167" t="s">
        <v>14</v>
      </c>
      <c r="E57" s="172">
        <v>5</v>
      </c>
      <c r="F57" s="169">
        <v>90000</v>
      </c>
      <c r="G57" s="169">
        <v>450000</v>
      </c>
    </row>
    <row r="58" spans="2:7" s="158" customFormat="1" ht="21.75" customHeight="1" x14ac:dyDescent="0.2">
      <c r="B58" s="276"/>
      <c r="C58" s="166" t="s">
        <v>158</v>
      </c>
      <c r="D58" s="167" t="s">
        <v>14</v>
      </c>
      <c r="E58" s="172">
        <v>10</v>
      </c>
      <c r="F58" s="169">
        <v>7000</v>
      </c>
      <c r="G58" s="169">
        <v>70000</v>
      </c>
    </row>
    <row r="59" spans="2:7" s="158" customFormat="1" ht="21.75" customHeight="1" x14ac:dyDescent="0.2">
      <c r="B59" s="276"/>
      <c r="C59" s="166" t="s">
        <v>159</v>
      </c>
      <c r="D59" s="167" t="s">
        <v>43</v>
      </c>
      <c r="E59" s="172">
        <v>10</v>
      </c>
      <c r="F59" s="169">
        <v>17000</v>
      </c>
      <c r="G59" s="169">
        <v>170000</v>
      </c>
    </row>
    <row r="60" spans="2:7" s="158" customFormat="1" ht="21.75" customHeight="1" x14ac:dyDescent="0.2">
      <c r="B60" s="276"/>
      <c r="C60" s="166" t="s">
        <v>36</v>
      </c>
      <c r="D60" s="167" t="s">
        <v>14</v>
      </c>
      <c r="E60" s="172">
        <v>10</v>
      </c>
      <c r="F60" s="169">
        <v>5000</v>
      </c>
      <c r="G60" s="169">
        <v>50000</v>
      </c>
    </row>
    <row r="61" spans="2:7" s="158" customFormat="1" ht="21.75" customHeight="1" x14ac:dyDescent="0.25">
      <c r="B61" s="276"/>
      <c r="C61" s="166" t="s">
        <v>160</v>
      </c>
      <c r="D61" s="134"/>
      <c r="E61" s="134"/>
      <c r="F61" s="134"/>
      <c r="G61" s="169">
        <v>100000</v>
      </c>
    </row>
    <row r="62" spans="2:7" s="158" customFormat="1" ht="21.75" customHeight="1" x14ac:dyDescent="0.2">
      <c r="B62" s="277"/>
      <c r="C62" s="278" t="s">
        <v>37</v>
      </c>
      <c r="D62" s="221"/>
      <c r="E62" s="221"/>
      <c r="F62" s="222"/>
      <c r="G62" s="171">
        <v>840000</v>
      </c>
    </row>
    <row r="63" spans="2:7" s="158" customFormat="1" ht="21.75" customHeight="1" x14ac:dyDescent="0.2">
      <c r="B63" s="275">
        <v>44980</v>
      </c>
      <c r="C63" s="166" t="s">
        <v>42</v>
      </c>
      <c r="D63" s="167" t="s">
        <v>14</v>
      </c>
      <c r="E63" s="172">
        <v>6</v>
      </c>
      <c r="F63" s="169">
        <v>85000</v>
      </c>
      <c r="G63" s="169">
        <v>510000</v>
      </c>
    </row>
    <row r="64" spans="2:7" s="158" customFormat="1" ht="21.75" customHeight="1" x14ac:dyDescent="0.2">
      <c r="B64" s="276"/>
      <c r="C64" s="166" t="s">
        <v>161</v>
      </c>
      <c r="D64" s="167" t="s">
        <v>14</v>
      </c>
      <c r="E64" s="172">
        <v>4</v>
      </c>
      <c r="F64" s="169">
        <v>10000</v>
      </c>
      <c r="G64" s="169">
        <v>40000</v>
      </c>
    </row>
    <row r="65" spans="2:7" s="158" customFormat="1" ht="21.75" customHeight="1" x14ac:dyDescent="0.2">
      <c r="B65" s="276"/>
      <c r="C65" s="166" t="s">
        <v>162</v>
      </c>
      <c r="D65" s="167" t="s">
        <v>14</v>
      </c>
      <c r="E65" s="172">
        <v>2</v>
      </c>
      <c r="F65" s="169">
        <v>37500</v>
      </c>
      <c r="G65" s="169">
        <v>75000</v>
      </c>
    </row>
    <row r="66" spans="2:7" s="158" customFormat="1" ht="21.75" customHeight="1" x14ac:dyDescent="0.2">
      <c r="B66" s="276"/>
      <c r="C66" s="166" t="s">
        <v>36</v>
      </c>
      <c r="D66" s="167" t="s">
        <v>14</v>
      </c>
      <c r="E66" s="172">
        <v>10</v>
      </c>
      <c r="F66" s="169">
        <v>5000</v>
      </c>
      <c r="G66" s="169">
        <v>50000</v>
      </c>
    </row>
    <row r="67" spans="2:7" s="158" customFormat="1" ht="21.75" customHeight="1" x14ac:dyDescent="0.2">
      <c r="B67" s="277"/>
      <c r="C67" s="278" t="s">
        <v>37</v>
      </c>
      <c r="D67" s="221"/>
      <c r="E67" s="221"/>
      <c r="F67" s="222"/>
      <c r="G67" s="171">
        <v>675000</v>
      </c>
    </row>
    <row r="68" spans="2:7" s="158" customFormat="1" ht="21.75" customHeight="1" x14ac:dyDescent="0.2">
      <c r="B68" s="279">
        <v>44982</v>
      </c>
      <c r="C68" s="166" t="s">
        <v>97</v>
      </c>
      <c r="D68" s="167" t="s">
        <v>14</v>
      </c>
      <c r="E68" s="172">
        <v>7</v>
      </c>
      <c r="F68" s="169">
        <v>100000</v>
      </c>
      <c r="G68" s="169">
        <v>700000</v>
      </c>
    </row>
    <row r="69" spans="2:7" s="158" customFormat="1" ht="21.75" customHeight="1" x14ac:dyDescent="0.2">
      <c r="B69" s="280"/>
      <c r="C69" s="278" t="s">
        <v>37</v>
      </c>
      <c r="D69" s="221"/>
      <c r="E69" s="221"/>
      <c r="F69" s="222"/>
      <c r="G69" s="171">
        <v>700000</v>
      </c>
    </row>
    <row r="70" spans="2:7" s="158" customFormat="1" ht="21.75" customHeight="1" x14ac:dyDescent="0.2">
      <c r="B70" s="275">
        <v>44985</v>
      </c>
      <c r="C70" s="166" t="s">
        <v>163</v>
      </c>
      <c r="D70" s="167" t="s">
        <v>14</v>
      </c>
      <c r="E70" s="172">
        <v>12</v>
      </c>
      <c r="F70" s="169">
        <v>50000</v>
      </c>
      <c r="G70" s="169">
        <v>600000</v>
      </c>
    </row>
    <row r="71" spans="2:7" s="158" customFormat="1" ht="21.75" customHeight="1" x14ac:dyDescent="0.25">
      <c r="B71" s="276"/>
      <c r="C71" s="166" t="s">
        <v>164</v>
      </c>
      <c r="D71" s="134"/>
      <c r="E71" s="134"/>
      <c r="F71" s="134"/>
      <c r="G71" s="169">
        <v>352000</v>
      </c>
    </row>
    <row r="72" spans="2:7" s="158" customFormat="1" ht="21.75" customHeight="1" x14ac:dyDescent="0.25">
      <c r="B72" s="276"/>
      <c r="C72" s="166" t="s">
        <v>165</v>
      </c>
      <c r="D72" s="134"/>
      <c r="E72" s="134"/>
      <c r="F72" s="134"/>
      <c r="G72" s="169">
        <v>80000</v>
      </c>
    </row>
    <row r="73" spans="2:7" s="158" customFormat="1" ht="21.75" customHeight="1" x14ac:dyDescent="0.2">
      <c r="B73" s="276"/>
      <c r="C73" s="166" t="s">
        <v>53</v>
      </c>
      <c r="D73" s="167" t="s">
        <v>14</v>
      </c>
      <c r="E73" s="172">
        <v>1</v>
      </c>
      <c r="F73" s="169">
        <v>20000</v>
      </c>
      <c r="G73" s="169">
        <v>20000</v>
      </c>
    </row>
    <row r="74" spans="2:7" s="158" customFormat="1" ht="21.75" customHeight="1" x14ac:dyDescent="0.2">
      <c r="B74" s="276"/>
      <c r="C74" s="166" t="s">
        <v>36</v>
      </c>
      <c r="D74" s="167" t="s">
        <v>14</v>
      </c>
      <c r="E74" s="172">
        <v>12</v>
      </c>
      <c r="F74" s="169">
        <v>5000</v>
      </c>
      <c r="G74" s="169">
        <v>60000</v>
      </c>
    </row>
    <row r="75" spans="2:7" s="158" customFormat="1" ht="21.75" customHeight="1" x14ac:dyDescent="0.2">
      <c r="B75" s="276"/>
      <c r="C75" s="166" t="s">
        <v>166</v>
      </c>
      <c r="D75" s="170" t="s">
        <v>45</v>
      </c>
      <c r="E75" s="172">
        <v>1</v>
      </c>
      <c r="F75" s="169">
        <v>2500000</v>
      </c>
      <c r="G75" s="169">
        <v>2500000</v>
      </c>
    </row>
    <row r="76" spans="2:7" s="158" customFormat="1" ht="21.75" customHeight="1" x14ac:dyDescent="0.2">
      <c r="B76" s="276"/>
      <c r="C76" s="173" t="s">
        <v>167</v>
      </c>
      <c r="D76" s="170" t="s">
        <v>45</v>
      </c>
      <c r="E76" s="168">
        <v>1</v>
      </c>
      <c r="F76" s="169">
        <v>1500000</v>
      </c>
      <c r="G76" s="169">
        <v>1500000</v>
      </c>
    </row>
    <row r="77" spans="2:7" s="158" customFormat="1" ht="21.75" customHeight="1" x14ac:dyDescent="0.2">
      <c r="B77" s="277"/>
      <c r="C77" s="278" t="s">
        <v>37</v>
      </c>
      <c r="D77" s="221"/>
      <c r="E77" s="221"/>
      <c r="F77" s="222"/>
      <c r="G77" s="171">
        <v>5112000</v>
      </c>
    </row>
    <row r="78" spans="2:7" s="158" customFormat="1" ht="21.75" customHeight="1" x14ac:dyDescent="0.2">
      <c r="B78" s="278" t="s">
        <v>25</v>
      </c>
      <c r="C78" s="221"/>
      <c r="D78" s="221"/>
      <c r="E78" s="221"/>
      <c r="F78" s="222"/>
      <c r="G78" s="174">
        <v>9237000</v>
      </c>
    </row>
  </sheetData>
  <sortState xmlns:xlrd2="http://schemas.microsoft.com/office/spreadsheetml/2017/richdata2" ref="B7:I27">
    <sortCondition ref="B7:B27"/>
  </sortState>
  <mergeCells count="26">
    <mergeCell ref="B33:C33"/>
    <mergeCell ref="B1:F1"/>
    <mergeCell ref="B2:F2"/>
    <mergeCell ref="B3:F3"/>
    <mergeCell ref="B31:C31"/>
    <mergeCell ref="B32:C32"/>
    <mergeCell ref="B34:C34"/>
    <mergeCell ref="B37:C37"/>
    <mergeCell ref="B38:C38"/>
    <mergeCell ref="B40:G40"/>
    <mergeCell ref="B41:G41"/>
    <mergeCell ref="B70:B77"/>
    <mergeCell ref="C77:F77"/>
    <mergeCell ref="B78:F78"/>
    <mergeCell ref="B57:B62"/>
    <mergeCell ref="C62:F62"/>
    <mergeCell ref="B63:B67"/>
    <mergeCell ref="C67:F67"/>
    <mergeCell ref="B68:B69"/>
    <mergeCell ref="C69:F69"/>
    <mergeCell ref="B44:B49"/>
    <mergeCell ref="C49:F49"/>
    <mergeCell ref="B50:B53"/>
    <mergeCell ref="C53:F53"/>
    <mergeCell ref="B54:B56"/>
    <mergeCell ref="C56:F5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G107"/>
  <sheetViews>
    <sheetView topLeftCell="A19" zoomScale="85" zoomScaleNormal="85" workbookViewId="0">
      <selection sqref="A1:XFD1048576"/>
    </sheetView>
  </sheetViews>
  <sheetFormatPr defaultRowHeight="18" customHeight="1" x14ac:dyDescent="0.2"/>
  <cols>
    <col min="1" max="1" width="6.28515625" customWidth="1"/>
    <col min="2" max="2" width="16.28515625" style="14" customWidth="1"/>
    <col min="3" max="3" width="47.28515625" style="6" customWidth="1"/>
    <col min="4" max="4" width="16.28515625" style="47" customWidth="1"/>
    <col min="5" max="5" width="17" style="47" customWidth="1"/>
    <col min="6" max="6" width="16.5703125" style="6" customWidth="1"/>
    <col min="7" max="7" width="17.5703125" style="27" bestFit="1" customWidth="1"/>
  </cols>
  <sheetData>
    <row r="1" spans="2:7" ht="18" customHeight="1" x14ac:dyDescent="0.2">
      <c r="B1" s="211" t="s">
        <v>0</v>
      </c>
      <c r="C1" s="211"/>
      <c r="D1" s="211"/>
      <c r="E1" s="211"/>
      <c r="F1" s="211"/>
    </row>
    <row r="2" spans="2:7" ht="18" customHeight="1" x14ac:dyDescent="0.2">
      <c r="B2" s="211" t="s">
        <v>183</v>
      </c>
      <c r="C2" s="211"/>
      <c r="D2" s="211"/>
      <c r="E2" s="211"/>
      <c r="F2" s="211"/>
    </row>
    <row r="3" spans="2:7" ht="18" customHeight="1" x14ac:dyDescent="0.2">
      <c r="B3" s="211" t="s">
        <v>1</v>
      </c>
      <c r="C3" s="211"/>
      <c r="D3" s="211"/>
      <c r="E3" s="211"/>
      <c r="F3" s="211"/>
    </row>
    <row r="4" spans="2:7" ht="18" customHeight="1" x14ac:dyDescent="0.2">
      <c r="B4" s="28"/>
      <c r="C4" s="28"/>
      <c r="D4" s="40"/>
      <c r="E4" s="40"/>
      <c r="F4" s="28"/>
    </row>
    <row r="5" spans="2:7" ht="18" customHeight="1" x14ac:dyDescent="0.2">
      <c r="B5" s="38" t="s">
        <v>2</v>
      </c>
      <c r="C5" s="39" t="s">
        <v>3</v>
      </c>
      <c r="D5" s="41" t="s">
        <v>4</v>
      </c>
      <c r="E5" s="41" t="s">
        <v>5</v>
      </c>
      <c r="F5" s="39" t="s">
        <v>6</v>
      </c>
      <c r="G5" s="39" t="s">
        <v>136</v>
      </c>
    </row>
    <row r="6" spans="2:7" ht="18" customHeight="1" x14ac:dyDescent="0.2">
      <c r="B6" s="29"/>
      <c r="C6" s="54" t="s">
        <v>184</v>
      </c>
      <c r="D6" s="42"/>
      <c r="E6" s="42"/>
      <c r="F6" s="30">
        <f>'T2.2023'!F28</f>
        <v>15923252</v>
      </c>
      <c r="G6" s="149"/>
    </row>
    <row r="7" spans="2:7" ht="18" customHeight="1" x14ac:dyDescent="0.2">
      <c r="B7" s="49">
        <v>44985</v>
      </c>
      <c r="C7" s="71" t="s">
        <v>225</v>
      </c>
      <c r="D7" s="51">
        <v>1000000</v>
      </c>
      <c r="E7" s="51"/>
      <c r="F7" s="31">
        <f t="shared" ref="F7:F34" si="0">F6+D7-E7</f>
        <v>16923252</v>
      </c>
      <c r="G7" s="149" t="s">
        <v>10</v>
      </c>
    </row>
    <row r="8" spans="2:7" ht="18" customHeight="1" x14ac:dyDescent="0.2">
      <c r="B8" s="49">
        <v>44987</v>
      </c>
      <c r="C8" s="71" t="s">
        <v>198</v>
      </c>
      <c r="D8" s="51"/>
      <c r="E8" s="51">
        <v>630000</v>
      </c>
      <c r="F8" s="31">
        <f t="shared" si="0"/>
        <v>16293252</v>
      </c>
      <c r="G8" s="149" t="s">
        <v>153</v>
      </c>
    </row>
    <row r="9" spans="2:7" ht="18" customHeight="1" x14ac:dyDescent="0.2">
      <c r="B9" s="49">
        <v>44987</v>
      </c>
      <c r="C9" s="71" t="s">
        <v>211</v>
      </c>
      <c r="D9" s="51">
        <v>280000</v>
      </c>
      <c r="E9" s="51"/>
      <c r="F9" s="31">
        <f t="shared" si="0"/>
        <v>16573252</v>
      </c>
      <c r="G9" s="149" t="s">
        <v>151</v>
      </c>
    </row>
    <row r="10" spans="2:7" ht="18" customHeight="1" x14ac:dyDescent="0.2">
      <c r="B10" s="49">
        <v>44989</v>
      </c>
      <c r="C10" s="71" t="s">
        <v>199</v>
      </c>
      <c r="D10" s="51"/>
      <c r="E10" s="51">
        <v>670000</v>
      </c>
      <c r="F10" s="31">
        <f t="shared" si="0"/>
        <v>15903252</v>
      </c>
      <c r="G10" s="149" t="s">
        <v>153</v>
      </c>
    </row>
    <row r="11" spans="2:7" ht="18" customHeight="1" x14ac:dyDescent="0.2">
      <c r="B11" s="49">
        <v>44989</v>
      </c>
      <c r="C11" s="71" t="s">
        <v>212</v>
      </c>
      <c r="D11" s="51">
        <v>240000</v>
      </c>
      <c r="E11" s="51"/>
      <c r="F11" s="31">
        <f t="shared" si="0"/>
        <v>16143252</v>
      </c>
      <c r="G11" s="149" t="s">
        <v>151</v>
      </c>
    </row>
    <row r="12" spans="2:7" ht="18" customHeight="1" x14ac:dyDescent="0.2">
      <c r="B12" s="49">
        <v>44992</v>
      </c>
      <c r="C12" s="71" t="s">
        <v>200</v>
      </c>
      <c r="D12" s="51"/>
      <c r="E12" s="51">
        <v>811000</v>
      </c>
      <c r="F12" s="31">
        <f t="shared" si="0"/>
        <v>15332252</v>
      </c>
      <c r="G12" s="149" t="s">
        <v>153</v>
      </c>
    </row>
    <row r="13" spans="2:7" ht="18" customHeight="1" x14ac:dyDescent="0.2">
      <c r="B13" s="49">
        <v>44992</v>
      </c>
      <c r="C13" s="71" t="s">
        <v>213</v>
      </c>
      <c r="D13" s="51">
        <v>250000</v>
      </c>
      <c r="E13" s="51"/>
      <c r="F13" s="31">
        <f t="shared" si="0"/>
        <v>15582252</v>
      </c>
      <c r="G13" s="149" t="s">
        <v>151</v>
      </c>
    </row>
    <row r="14" spans="2:7" ht="18" customHeight="1" x14ac:dyDescent="0.2">
      <c r="B14" s="49">
        <v>44994</v>
      </c>
      <c r="C14" s="71" t="s">
        <v>201</v>
      </c>
      <c r="D14" s="51"/>
      <c r="E14" s="51">
        <v>760000</v>
      </c>
      <c r="F14" s="31">
        <f t="shared" si="0"/>
        <v>14822252</v>
      </c>
      <c r="G14" s="149" t="s">
        <v>153</v>
      </c>
    </row>
    <row r="15" spans="2:7" ht="18" customHeight="1" x14ac:dyDescent="0.2">
      <c r="B15" s="49">
        <v>44994</v>
      </c>
      <c r="C15" s="71" t="s">
        <v>214</v>
      </c>
      <c r="D15" s="51">
        <v>286000</v>
      </c>
      <c r="E15" s="51"/>
      <c r="F15" s="31">
        <f t="shared" si="0"/>
        <v>15108252</v>
      </c>
      <c r="G15" s="149" t="s">
        <v>151</v>
      </c>
    </row>
    <row r="16" spans="2:7" ht="18" customHeight="1" x14ac:dyDescent="0.2">
      <c r="B16" s="49">
        <v>44996</v>
      </c>
      <c r="C16" s="71" t="s">
        <v>202</v>
      </c>
      <c r="D16" s="51"/>
      <c r="E16" s="51">
        <v>967000</v>
      </c>
      <c r="F16" s="31">
        <f t="shared" si="0"/>
        <v>14141252</v>
      </c>
      <c r="G16" s="149" t="s">
        <v>153</v>
      </c>
    </row>
    <row r="17" spans="2:7" ht="18" customHeight="1" x14ac:dyDescent="0.2">
      <c r="B17" s="49">
        <v>44996</v>
      </c>
      <c r="C17" s="71" t="s">
        <v>215</v>
      </c>
      <c r="D17" s="51">
        <v>250000</v>
      </c>
      <c r="E17" s="51"/>
      <c r="F17" s="31">
        <f t="shared" si="0"/>
        <v>14391252</v>
      </c>
      <c r="G17" s="149" t="s">
        <v>151</v>
      </c>
    </row>
    <row r="18" spans="2:7" ht="18" customHeight="1" x14ac:dyDescent="0.2">
      <c r="B18" s="49">
        <v>44999</v>
      </c>
      <c r="C18" s="71" t="s">
        <v>203</v>
      </c>
      <c r="D18" s="51"/>
      <c r="E18" s="51">
        <v>1360000</v>
      </c>
      <c r="F18" s="31">
        <f t="shared" si="0"/>
        <v>13031252</v>
      </c>
      <c r="G18" s="149" t="s">
        <v>153</v>
      </c>
    </row>
    <row r="19" spans="2:7" ht="18" customHeight="1" x14ac:dyDescent="0.2">
      <c r="B19" s="49">
        <v>44999</v>
      </c>
      <c r="C19" s="71" t="s">
        <v>216</v>
      </c>
      <c r="D19" s="51">
        <v>300000</v>
      </c>
      <c r="E19" s="51"/>
      <c r="F19" s="31">
        <f t="shared" si="0"/>
        <v>13331252</v>
      </c>
      <c r="G19" s="149" t="s">
        <v>151</v>
      </c>
    </row>
    <row r="20" spans="2:7" ht="18" customHeight="1" x14ac:dyDescent="0.2">
      <c r="B20" s="49">
        <v>45001</v>
      </c>
      <c r="C20" s="71" t="s">
        <v>204</v>
      </c>
      <c r="D20" s="51"/>
      <c r="E20" s="51">
        <v>677000</v>
      </c>
      <c r="F20" s="31">
        <f t="shared" si="0"/>
        <v>12654252</v>
      </c>
      <c r="G20" s="149" t="s">
        <v>153</v>
      </c>
    </row>
    <row r="21" spans="2:7" ht="18" customHeight="1" x14ac:dyDescent="0.2">
      <c r="B21" s="49">
        <v>45001</v>
      </c>
      <c r="C21" s="71" t="s">
        <v>217</v>
      </c>
      <c r="D21" s="51">
        <v>310000</v>
      </c>
      <c r="E21" s="51"/>
      <c r="F21" s="31">
        <f t="shared" si="0"/>
        <v>12964252</v>
      </c>
      <c r="G21" s="149" t="s">
        <v>151</v>
      </c>
    </row>
    <row r="22" spans="2:7" ht="18" customHeight="1" x14ac:dyDescent="0.2">
      <c r="B22" s="49">
        <v>45003</v>
      </c>
      <c r="C22" s="71" t="s">
        <v>205</v>
      </c>
      <c r="D22" s="51"/>
      <c r="E22" s="51">
        <v>3690000</v>
      </c>
      <c r="F22" s="31">
        <f t="shared" si="0"/>
        <v>9274252</v>
      </c>
      <c r="G22" s="149" t="s">
        <v>153</v>
      </c>
    </row>
    <row r="23" spans="2:7" ht="18" customHeight="1" x14ac:dyDescent="0.2">
      <c r="B23" s="49">
        <v>45003</v>
      </c>
      <c r="C23" s="71" t="s">
        <v>218</v>
      </c>
      <c r="D23" s="51">
        <v>260000</v>
      </c>
      <c r="E23" s="51"/>
      <c r="F23" s="31">
        <f t="shared" si="0"/>
        <v>9534252</v>
      </c>
      <c r="G23" s="149" t="s">
        <v>151</v>
      </c>
    </row>
    <row r="24" spans="2:7" ht="18" customHeight="1" x14ac:dyDescent="0.2">
      <c r="B24" s="49">
        <v>45006</v>
      </c>
      <c r="C24" s="71" t="s">
        <v>206</v>
      </c>
      <c r="D24" s="51"/>
      <c r="E24" s="51">
        <v>652000</v>
      </c>
      <c r="F24" s="31">
        <f t="shared" si="0"/>
        <v>8882252</v>
      </c>
      <c r="G24" s="149" t="s">
        <v>153</v>
      </c>
    </row>
    <row r="25" spans="2:7" ht="18" customHeight="1" x14ac:dyDescent="0.2">
      <c r="B25" s="49">
        <v>45006</v>
      </c>
      <c r="C25" s="71" t="s">
        <v>219</v>
      </c>
      <c r="D25" s="51">
        <v>260000</v>
      </c>
      <c r="E25" s="51"/>
      <c r="F25" s="31">
        <f t="shared" si="0"/>
        <v>9142252</v>
      </c>
      <c r="G25" s="149" t="s">
        <v>151</v>
      </c>
    </row>
    <row r="26" spans="2:7" ht="18" customHeight="1" x14ac:dyDescent="0.2">
      <c r="B26" s="49">
        <v>45008</v>
      </c>
      <c r="C26" s="71" t="s">
        <v>207</v>
      </c>
      <c r="D26" s="51"/>
      <c r="E26" s="51">
        <v>540000</v>
      </c>
      <c r="F26" s="31">
        <f t="shared" si="0"/>
        <v>8602252</v>
      </c>
      <c r="G26" s="149" t="s">
        <v>153</v>
      </c>
    </row>
    <row r="27" spans="2:7" ht="18" customHeight="1" x14ac:dyDescent="0.2">
      <c r="B27" s="49">
        <v>45008</v>
      </c>
      <c r="C27" s="71" t="s">
        <v>220</v>
      </c>
      <c r="D27" s="51">
        <v>260000</v>
      </c>
      <c r="E27" s="51"/>
      <c r="F27" s="31">
        <f t="shared" si="0"/>
        <v>8862252</v>
      </c>
      <c r="G27" s="149" t="s">
        <v>151</v>
      </c>
    </row>
    <row r="28" spans="2:7" ht="18" customHeight="1" x14ac:dyDescent="0.2">
      <c r="B28" s="49">
        <v>45008</v>
      </c>
      <c r="C28" s="71" t="s">
        <v>224</v>
      </c>
      <c r="D28" s="51">
        <v>1000000</v>
      </c>
      <c r="E28" s="51"/>
      <c r="F28" s="31">
        <f t="shared" si="0"/>
        <v>9862252</v>
      </c>
      <c r="G28" s="149" t="s">
        <v>10</v>
      </c>
    </row>
    <row r="29" spans="2:7" ht="18" customHeight="1" x14ac:dyDescent="0.2">
      <c r="B29" s="49">
        <v>45010</v>
      </c>
      <c r="C29" s="71" t="s">
        <v>208</v>
      </c>
      <c r="D29" s="51"/>
      <c r="E29" s="51">
        <v>610000</v>
      </c>
      <c r="F29" s="31">
        <f t="shared" si="0"/>
        <v>9252252</v>
      </c>
      <c r="G29" s="149" t="s">
        <v>153</v>
      </c>
    </row>
    <row r="30" spans="2:7" ht="18" customHeight="1" x14ac:dyDescent="0.2">
      <c r="B30" s="49">
        <v>45010</v>
      </c>
      <c r="C30" s="71" t="s">
        <v>221</v>
      </c>
      <c r="D30" s="51">
        <v>260000</v>
      </c>
      <c r="E30" s="51"/>
      <c r="F30" s="31">
        <f t="shared" si="0"/>
        <v>9512252</v>
      </c>
      <c r="G30" s="149" t="s">
        <v>151</v>
      </c>
    </row>
    <row r="31" spans="2:7" ht="18" customHeight="1" x14ac:dyDescent="0.2">
      <c r="B31" s="49">
        <v>45013</v>
      </c>
      <c r="C31" s="71" t="s">
        <v>209</v>
      </c>
      <c r="D31" s="51"/>
      <c r="E31" s="51">
        <v>1116000</v>
      </c>
      <c r="F31" s="31">
        <f t="shared" si="0"/>
        <v>8396252</v>
      </c>
      <c r="G31" s="149" t="s">
        <v>153</v>
      </c>
    </row>
    <row r="32" spans="2:7" ht="18" customHeight="1" x14ac:dyDescent="0.2">
      <c r="B32" s="49">
        <v>45013</v>
      </c>
      <c r="C32" s="71" t="s">
        <v>222</v>
      </c>
      <c r="D32" s="51">
        <v>310000</v>
      </c>
      <c r="E32" s="51"/>
      <c r="F32" s="31">
        <f t="shared" si="0"/>
        <v>8706252</v>
      </c>
      <c r="G32" s="149" t="s">
        <v>151</v>
      </c>
    </row>
    <row r="33" spans="2:7" ht="18" customHeight="1" x14ac:dyDescent="0.2">
      <c r="B33" s="49">
        <v>45015</v>
      </c>
      <c r="C33" s="71" t="s">
        <v>210</v>
      </c>
      <c r="D33" s="51"/>
      <c r="E33" s="51">
        <v>4556000</v>
      </c>
      <c r="F33" s="31">
        <f t="shared" si="0"/>
        <v>4150252</v>
      </c>
      <c r="G33" s="149" t="s">
        <v>153</v>
      </c>
    </row>
    <row r="34" spans="2:7" ht="18" customHeight="1" x14ac:dyDescent="0.2">
      <c r="B34" s="49">
        <v>45015</v>
      </c>
      <c r="C34" s="71" t="s">
        <v>223</v>
      </c>
      <c r="D34" s="51">
        <v>300000</v>
      </c>
      <c r="E34" s="51"/>
      <c r="F34" s="31">
        <f t="shared" si="0"/>
        <v>4450252</v>
      </c>
      <c r="G34" s="149" t="s">
        <v>151</v>
      </c>
    </row>
    <row r="35" spans="2:7" ht="18" customHeight="1" x14ac:dyDescent="0.2">
      <c r="B35" s="55"/>
      <c r="C35" s="60" t="s">
        <v>7</v>
      </c>
      <c r="D35" s="43">
        <f>SUM(D7:D34)</f>
        <v>5566000</v>
      </c>
      <c r="E35" s="43">
        <f>SUM(E7:E34)</f>
        <v>17039000</v>
      </c>
      <c r="F35" s="32">
        <f>F6+D35-E35</f>
        <v>4450252</v>
      </c>
      <c r="G35" s="149"/>
    </row>
    <row r="36" spans="2:7" ht="18" customHeight="1" x14ac:dyDescent="0.2">
      <c r="B36" s="79"/>
      <c r="C36" s="80"/>
      <c r="D36" s="81"/>
      <c r="E36" s="81"/>
      <c r="F36" s="82"/>
    </row>
    <row r="37" spans="2:7" ht="18" customHeight="1" x14ac:dyDescent="0.2">
      <c r="B37" s="56"/>
      <c r="C37" s="33"/>
      <c r="D37" s="44"/>
      <c r="E37" s="44"/>
      <c r="F37" s="34"/>
    </row>
    <row r="38" spans="2:7" ht="18" customHeight="1" x14ac:dyDescent="0.2">
      <c r="B38" s="212" t="s">
        <v>3</v>
      </c>
      <c r="C38" s="212"/>
      <c r="D38" s="41" t="s">
        <v>4</v>
      </c>
      <c r="E38" s="41" t="s">
        <v>5</v>
      </c>
      <c r="F38" s="39" t="s">
        <v>6</v>
      </c>
    </row>
    <row r="39" spans="2:7" ht="18" customHeight="1" x14ac:dyDescent="0.2">
      <c r="B39" s="213" t="s">
        <v>8</v>
      </c>
      <c r="C39" s="213"/>
      <c r="D39" s="45"/>
      <c r="E39" s="45"/>
      <c r="F39" s="35">
        <f>F6</f>
        <v>15923252</v>
      </c>
    </row>
    <row r="40" spans="2:7" ht="18" customHeight="1" x14ac:dyDescent="0.2">
      <c r="B40" s="214" t="s">
        <v>9</v>
      </c>
      <c r="C40" s="214"/>
      <c r="D40" s="46">
        <f>SUMIF(G7:G34,"CMTX",D7:D34)</f>
        <v>0</v>
      </c>
      <c r="E40" s="46"/>
      <c r="F40" s="35"/>
      <c r="G40" s="68"/>
    </row>
    <row r="41" spans="2:7" ht="18" customHeight="1" x14ac:dyDescent="0.2">
      <c r="B41" s="214" t="s">
        <v>10</v>
      </c>
      <c r="C41" s="214"/>
      <c r="D41" s="46">
        <f>SUMIF(G7:G34,"CMKTX",D7:D34)</f>
        <v>2000000</v>
      </c>
      <c r="E41" s="46"/>
      <c r="F41" s="35"/>
    </row>
    <row r="42" spans="2:7" ht="18" customHeight="1" x14ac:dyDescent="0.2">
      <c r="B42" s="123" t="s">
        <v>122</v>
      </c>
      <c r="C42" s="124"/>
      <c r="D42" s="46">
        <f>SUMIF(G7:G34,"HO TRO",D7:D34)</f>
        <v>0</v>
      </c>
      <c r="E42" s="46"/>
      <c r="F42" s="35"/>
    </row>
    <row r="43" spans="2:7" ht="18" customHeight="1" x14ac:dyDescent="0.2">
      <c r="B43" s="61" t="s">
        <v>41</v>
      </c>
      <c r="C43" s="165">
        <f>D43/2000</f>
        <v>1783</v>
      </c>
      <c r="D43" s="46">
        <f>SUMIF(G7:G34,"COM",D7:D34)</f>
        <v>3566000</v>
      </c>
      <c r="E43" s="46"/>
      <c r="F43" s="35"/>
    </row>
    <row r="44" spans="2:7" ht="18" customHeight="1" x14ac:dyDescent="0.2">
      <c r="B44" s="214" t="s">
        <v>11</v>
      </c>
      <c r="C44" s="214"/>
      <c r="D44" s="46"/>
      <c r="E44" s="46">
        <f>E35</f>
        <v>17039000</v>
      </c>
      <c r="F44" s="35"/>
    </row>
    <row r="45" spans="2:7" ht="18" customHeight="1" x14ac:dyDescent="0.2">
      <c r="B45" s="215" t="s">
        <v>185</v>
      </c>
      <c r="C45" s="215"/>
      <c r="D45" s="43">
        <f>SUM(D40:D44)</f>
        <v>5566000</v>
      </c>
      <c r="E45" s="43">
        <f>SUM(E40:E44)</f>
        <v>17039000</v>
      </c>
      <c r="F45" s="32">
        <f>F39+D45-E45</f>
        <v>4450252</v>
      </c>
    </row>
    <row r="46" spans="2:7" ht="18" customHeight="1" x14ac:dyDescent="0.2">
      <c r="C46" s="36"/>
    </row>
    <row r="47" spans="2:7" ht="18" customHeight="1" x14ac:dyDescent="0.2">
      <c r="B47" s="210" t="s">
        <v>29</v>
      </c>
      <c r="C47" s="210"/>
      <c r="D47" s="210"/>
      <c r="E47" s="210"/>
      <c r="F47" s="210"/>
      <c r="G47" s="210"/>
    </row>
    <row r="48" spans="2:7" ht="18" customHeight="1" x14ac:dyDescent="0.2">
      <c r="B48" s="210" t="str">
        <f>B2</f>
        <v>THÁNG 3/2023</v>
      </c>
      <c r="C48" s="210"/>
      <c r="D48" s="210"/>
      <c r="E48" s="210"/>
      <c r="F48" s="210"/>
      <c r="G48" s="210"/>
    </row>
    <row r="49" spans="2:7" ht="18" customHeight="1" x14ac:dyDescent="0.25">
      <c r="B49" s="5"/>
      <c r="D49" s="48"/>
      <c r="G49" s="8" t="s">
        <v>12</v>
      </c>
    </row>
    <row r="50" spans="2:7" s="158" customFormat="1" ht="18" customHeight="1" x14ac:dyDescent="0.2">
      <c r="B50" s="125" t="s">
        <v>31</v>
      </c>
      <c r="C50" s="126" t="s">
        <v>23</v>
      </c>
      <c r="D50" s="126" t="s">
        <v>13</v>
      </c>
      <c r="E50" s="126" t="s">
        <v>32</v>
      </c>
      <c r="F50" s="128" t="s">
        <v>33</v>
      </c>
      <c r="G50" s="127" t="s">
        <v>34</v>
      </c>
    </row>
    <row r="51" spans="2:7" s="158" customFormat="1" ht="18" customHeight="1" x14ac:dyDescent="0.2">
      <c r="B51" s="176">
        <v>44960</v>
      </c>
      <c r="C51" s="129" t="s">
        <v>35</v>
      </c>
      <c r="D51" s="167" t="s">
        <v>14</v>
      </c>
      <c r="E51" s="168">
        <v>6</v>
      </c>
      <c r="F51" s="169">
        <v>90000</v>
      </c>
      <c r="G51" s="169">
        <v>540000</v>
      </c>
    </row>
    <row r="52" spans="2:7" s="158" customFormat="1" ht="18" customHeight="1" x14ac:dyDescent="0.2">
      <c r="B52" s="176"/>
      <c r="C52" s="129" t="s">
        <v>157</v>
      </c>
      <c r="D52" s="167" t="s">
        <v>44</v>
      </c>
      <c r="E52" s="168">
        <v>2</v>
      </c>
      <c r="F52" s="169">
        <v>15000</v>
      </c>
      <c r="G52" s="169">
        <v>30000</v>
      </c>
    </row>
    <row r="53" spans="2:7" s="158" customFormat="1" ht="18" customHeight="1" x14ac:dyDescent="0.2">
      <c r="B53" s="176"/>
      <c r="C53" s="129" t="s">
        <v>36</v>
      </c>
      <c r="D53" s="167" t="s">
        <v>14</v>
      </c>
      <c r="E53" s="168">
        <v>12</v>
      </c>
      <c r="F53" s="169">
        <v>5000</v>
      </c>
      <c r="G53" s="169">
        <v>60000</v>
      </c>
    </row>
    <row r="54" spans="2:7" s="158" customFormat="1" ht="18" customHeight="1" x14ac:dyDescent="0.2">
      <c r="B54" s="176"/>
      <c r="C54" s="221" t="s">
        <v>37</v>
      </c>
      <c r="D54" s="221"/>
      <c r="E54" s="221"/>
      <c r="F54" s="222"/>
      <c r="G54" s="171">
        <v>630000</v>
      </c>
    </row>
    <row r="55" spans="2:7" s="158" customFormat="1" ht="18" customHeight="1" x14ac:dyDescent="0.2">
      <c r="B55" s="176">
        <v>45019</v>
      </c>
      <c r="C55" s="129" t="s">
        <v>38</v>
      </c>
      <c r="D55" s="167" t="s">
        <v>14</v>
      </c>
      <c r="E55" s="172">
        <v>6</v>
      </c>
      <c r="F55" s="169">
        <v>90000</v>
      </c>
      <c r="G55" s="169">
        <v>540000</v>
      </c>
    </row>
    <row r="56" spans="2:7" s="158" customFormat="1" ht="18" customHeight="1" x14ac:dyDescent="0.25">
      <c r="B56" s="176"/>
      <c r="C56" s="129" t="s">
        <v>186</v>
      </c>
      <c r="D56" s="167" t="s">
        <v>14</v>
      </c>
      <c r="E56" s="168">
        <v>1.5</v>
      </c>
      <c r="F56" s="134"/>
      <c r="G56" s="169">
        <v>30000</v>
      </c>
    </row>
    <row r="57" spans="2:7" s="158" customFormat="1" ht="18" customHeight="1" x14ac:dyDescent="0.2">
      <c r="B57" s="176"/>
      <c r="C57" s="129" t="s">
        <v>109</v>
      </c>
      <c r="D57" s="167" t="s">
        <v>14</v>
      </c>
      <c r="E57" s="172">
        <v>1</v>
      </c>
      <c r="F57" s="169">
        <v>40000</v>
      </c>
      <c r="G57" s="169">
        <v>40000</v>
      </c>
    </row>
    <row r="58" spans="2:7" s="158" customFormat="1" ht="18" customHeight="1" x14ac:dyDescent="0.2">
      <c r="B58" s="176"/>
      <c r="C58" s="129" t="s">
        <v>36</v>
      </c>
      <c r="D58" s="167" t="s">
        <v>14</v>
      </c>
      <c r="E58" s="172">
        <v>12</v>
      </c>
      <c r="F58" s="169">
        <v>5000</v>
      </c>
      <c r="G58" s="169">
        <v>60000</v>
      </c>
    </row>
    <row r="59" spans="2:7" s="158" customFormat="1" ht="18" customHeight="1" x14ac:dyDescent="0.2">
      <c r="B59" s="176"/>
      <c r="C59" s="221" t="s">
        <v>37</v>
      </c>
      <c r="D59" s="221"/>
      <c r="E59" s="221"/>
      <c r="F59" s="222"/>
      <c r="G59" s="171">
        <v>670000</v>
      </c>
    </row>
    <row r="60" spans="2:7" s="158" customFormat="1" ht="18" customHeight="1" x14ac:dyDescent="0.2">
      <c r="B60" s="176">
        <v>45110</v>
      </c>
      <c r="C60" s="129" t="s">
        <v>35</v>
      </c>
      <c r="D60" s="167" t="s">
        <v>14</v>
      </c>
      <c r="E60" s="168">
        <v>6</v>
      </c>
      <c r="F60" s="169">
        <v>90000</v>
      </c>
      <c r="G60" s="169">
        <v>540000</v>
      </c>
    </row>
    <row r="61" spans="2:7" s="158" customFormat="1" ht="18" customHeight="1" x14ac:dyDescent="0.2">
      <c r="B61" s="176"/>
      <c r="C61" s="129" t="s">
        <v>158</v>
      </c>
      <c r="D61" s="167" t="s">
        <v>14</v>
      </c>
      <c r="E61" s="168">
        <v>5</v>
      </c>
      <c r="F61" s="169">
        <v>7000</v>
      </c>
      <c r="G61" s="169">
        <v>35000</v>
      </c>
    </row>
    <row r="62" spans="2:7" s="158" customFormat="1" ht="18" customHeight="1" x14ac:dyDescent="0.25">
      <c r="B62" s="176"/>
      <c r="C62" s="129" t="s">
        <v>187</v>
      </c>
      <c r="D62" s="134"/>
      <c r="E62" s="134"/>
      <c r="F62" s="134"/>
      <c r="G62" s="169">
        <v>176000</v>
      </c>
    </row>
    <row r="63" spans="2:7" s="158" customFormat="1" ht="18" customHeight="1" x14ac:dyDescent="0.2">
      <c r="B63" s="176"/>
      <c r="C63" s="129" t="s">
        <v>36</v>
      </c>
      <c r="D63" s="167" t="s">
        <v>14</v>
      </c>
      <c r="E63" s="168">
        <v>12</v>
      </c>
      <c r="F63" s="169">
        <v>5000</v>
      </c>
      <c r="G63" s="169">
        <v>60000</v>
      </c>
    </row>
    <row r="64" spans="2:7" s="158" customFormat="1" ht="18" customHeight="1" x14ac:dyDescent="0.2">
      <c r="B64" s="176"/>
      <c r="C64" s="221" t="s">
        <v>37</v>
      </c>
      <c r="D64" s="221"/>
      <c r="E64" s="221"/>
      <c r="F64" s="222"/>
      <c r="G64" s="171">
        <v>811000</v>
      </c>
    </row>
    <row r="65" spans="2:7" s="158" customFormat="1" ht="18" customHeight="1" x14ac:dyDescent="0.2">
      <c r="B65" s="176">
        <v>45172</v>
      </c>
      <c r="C65" s="129" t="s">
        <v>97</v>
      </c>
      <c r="D65" s="167" t="s">
        <v>14</v>
      </c>
      <c r="E65" s="172">
        <v>7</v>
      </c>
      <c r="F65" s="169">
        <v>100000</v>
      </c>
      <c r="G65" s="169">
        <v>700000</v>
      </c>
    </row>
    <row r="66" spans="2:7" s="158" customFormat="1" ht="18" customHeight="1" x14ac:dyDescent="0.2">
      <c r="B66" s="176"/>
      <c r="C66" s="129" t="s">
        <v>36</v>
      </c>
      <c r="D66" s="167" t="s">
        <v>14</v>
      </c>
      <c r="E66" s="172">
        <v>12</v>
      </c>
      <c r="F66" s="169">
        <v>5000</v>
      </c>
      <c r="G66" s="169">
        <v>60000</v>
      </c>
    </row>
    <row r="67" spans="2:7" s="158" customFormat="1" ht="18" customHeight="1" x14ac:dyDescent="0.2">
      <c r="B67" s="176"/>
      <c r="C67" s="221" t="s">
        <v>37</v>
      </c>
      <c r="D67" s="221"/>
      <c r="E67" s="221"/>
      <c r="F67" s="222"/>
      <c r="G67" s="171">
        <v>760000</v>
      </c>
    </row>
    <row r="68" spans="2:7" s="158" customFormat="1" ht="18" customHeight="1" x14ac:dyDescent="0.2">
      <c r="B68" s="176">
        <v>45233</v>
      </c>
      <c r="C68" s="129" t="s">
        <v>50</v>
      </c>
      <c r="D68" s="167" t="s">
        <v>14</v>
      </c>
      <c r="E68" s="172">
        <v>15</v>
      </c>
      <c r="F68" s="169">
        <v>50000</v>
      </c>
      <c r="G68" s="169">
        <v>750000</v>
      </c>
    </row>
    <row r="69" spans="2:7" s="158" customFormat="1" ht="18" customHeight="1" x14ac:dyDescent="0.2">
      <c r="B69" s="176"/>
      <c r="C69" s="129" t="s">
        <v>188</v>
      </c>
      <c r="D69" s="167" t="s">
        <v>189</v>
      </c>
      <c r="E69" s="172">
        <v>1</v>
      </c>
      <c r="F69" s="169">
        <v>140000</v>
      </c>
      <c r="G69" s="169">
        <v>140000</v>
      </c>
    </row>
    <row r="70" spans="2:7" s="158" customFormat="1" ht="18" customHeight="1" x14ac:dyDescent="0.2">
      <c r="B70" s="176"/>
      <c r="C70" s="129" t="s">
        <v>53</v>
      </c>
      <c r="D70" s="167" t="s">
        <v>14</v>
      </c>
      <c r="E70" s="172">
        <v>1</v>
      </c>
      <c r="F70" s="169">
        <v>17000</v>
      </c>
      <c r="G70" s="169">
        <v>17000</v>
      </c>
    </row>
    <row r="71" spans="2:7" s="158" customFormat="1" ht="18" customHeight="1" x14ac:dyDescent="0.2">
      <c r="B71" s="176"/>
      <c r="C71" s="129" t="s">
        <v>36</v>
      </c>
      <c r="D71" s="167" t="s">
        <v>14</v>
      </c>
      <c r="E71" s="172">
        <v>12</v>
      </c>
      <c r="F71" s="169">
        <v>5000</v>
      </c>
      <c r="G71" s="169">
        <v>60000</v>
      </c>
    </row>
    <row r="72" spans="2:7" s="158" customFormat="1" ht="18" customHeight="1" x14ac:dyDescent="0.2">
      <c r="B72" s="176"/>
      <c r="C72" s="221" t="s">
        <v>37</v>
      </c>
      <c r="D72" s="221"/>
      <c r="E72" s="221"/>
      <c r="F72" s="222"/>
      <c r="G72" s="171">
        <v>967000</v>
      </c>
    </row>
    <row r="73" spans="2:7" s="158" customFormat="1" ht="18" customHeight="1" x14ac:dyDescent="0.2">
      <c r="B73" s="176">
        <v>44999</v>
      </c>
      <c r="C73" s="129" t="s">
        <v>35</v>
      </c>
      <c r="D73" s="167" t="s">
        <v>14</v>
      </c>
      <c r="E73" s="172">
        <v>12</v>
      </c>
      <c r="F73" s="169">
        <v>90000</v>
      </c>
      <c r="G73" s="169">
        <v>1080000</v>
      </c>
    </row>
    <row r="74" spans="2:7" s="158" customFormat="1" ht="18" customHeight="1" x14ac:dyDescent="0.2">
      <c r="B74" s="176"/>
      <c r="C74" s="129" t="s">
        <v>38</v>
      </c>
      <c r="D74" s="167" t="s">
        <v>14</v>
      </c>
      <c r="E74" s="172">
        <v>2</v>
      </c>
      <c r="F74" s="169">
        <v>90000</v>
      </c>
      <c r="G74" s="169">
        <v>180000</v>
      </c>
    </row>
    <row r="75" spans="2:7" s="158" customFormat="1" ht="18" customHeight="1" x14ac:dyDescent="0.2">
      <c r="B75" s="176"/>
      <c r="C75" s="129" t="s">
        <v>190</v>
      </c>
      <c r="D75" s="167" t="s">
        <v>191</v>
      </c>
      <c r="E75" s="172">
        <v>5</v>
      </c>
      <c r="F75" s="169">
        <v>8000</v>
      </c>
      <c r="G75" s="169">
        <v>40000</v>
      </c>
    </row>
    <row r="76" spans="2:7" s="158" customFormat="1" ht="18" customHeight="1" x14ac:dyDescent="0.2">
      <c r="B76" s="176"/>
      <c r="C76" s="129" t="s">
        <v>36</v>
      </c>
      <c r="D76" s="167" t="s">
        <v>14</v>
      </c>
      <c r="E76" s="172">
        <v>12</v>
      </c>
      <c r="F76" s="169">
        <v>5000</v>
      </c>
      <c r="G76" s="169">
        <v>60000</v>
      </c>
    </row>
    <row r="77" spans="2:7" s="158" customFormat="1" ht="18" customHeight="1" x14ac:dyDescent="0.2">
      <c r="B77" s="176"/>
      <c r="C77" s="221" t="s">
        <v>37</v>
      </c>
      <c r="D77" s="221"/>
      <c r="E77" s="221"/>
      <c r="F77" s="222"/>
      <c r="G77" s="171">
        <v>1360000</v>
      </c>
    </row>
    <row r="78" spans="2:7" s="158" customFormat="1" ht="18" customHeight="1" x14ac:dyDescent="0.2">
      <c r="B78" s="177">
        <v>45001</v>
      </c>
      <c r="C78" s="129" t="s">
        <v>38</v>
      </c>
      <c r="D78" s="167" t="s">
        <v>14</v>
      </c>
      <c r="E78" s="172">
        <v>5</v>
      </c>
      <c r="F78" s="169">
        <v>90000</v>
      </c>
      <c r="G78" s="169">
        <v>450000</v>
      </c>
    </row>
    <row r="79" spans="2:7" s="158" customFormat="1" ht="18" customHeight="1" x14ac:dyDescent="0.2">
      <c r="B79" s="177"/>
      <c r="C79" s="129" t="s">
        <v>46</v>
      </c>
      <c r="D79" s="167" t="s">
        <v>39</v>
      </c>
      <c r="E79" s="172">
        <v>130</v>
      </c>
      <c r="F79" s="169">
        <v>1000</v>
      </c>
      <c r="G79" s="169">
        <v>130000</v>
      </c>
    </row>
    <row r="80" spans="2:7" s="158" customFormat="1" ht="18" customHeight="1" x14ac:dyDescent="0.25">
      <c r="B80" s="177"/>
      <c r="C80" s="129" t="s">
        <v>162</v>
      </c>
      <c r="D80" s="167" t="s">
        <v>14</v>
      </c>
      <c r="E80" s="172">
        <v>2</v>
      </c>
      <c r="F80" s="134"/>
      <c r="G80" s="169">
        <v>97000</v>
      </c>
    </row>
    <row r="81" spans="2:7" s="158" customFormat="1" ht="18" customHeight="1" x14ac:dyDescent="0.2">
      <c r="B81" s="177"/>
      <c r="C81" s="221" t="s">
        <v>37</v>
      </c>
      <c r="D81" s="221"/>
      <c r="E81" s="221"/>
      <c r="F81" s="222"/>
      <c r="G81" s="171">
        <v>677000</v>
      </c>
    </row>
    <row r="82" spans="2:7" s="158" customFormat="1" ht="18" customHeight="1" x14ac:dyDescent="0.2">
      <c r="B82" s="177">
        <v>45003</v>
      </c>
      <c r="C82" s="129" t="s">
        <v>192</v>
      </c>
      <c r="D82" s="167" t="s">
        <v>14</v>
      </c>
      <c r="E82" s="172">
        <v>7</v>
      </c>
      <c r="F82" s="169">
        <v>90000</v>
      </c>
      <c r="G82" s="169">
        <v>630000</v>
      </c>
    </row>
    <row r="83" spans="2:7" s="158" customFormat="1" ht="18" customHeight="1" x14ac:dyDescent="0.2">
      <c r="B83" s="177"/>
      <c r="C83" s="129" t="s">
        <v>36</v>
      </c>
      <c r="D83" s="167" t="s">
        <v>14</v>
      </c>
      <c r="E83" s="172">
        <v>12</v>
      </c>
      <c r="F83" s="169">
        <v>5000</v>
      </c>
      <c r="G83" s="169">
        <v>60000</v>
      </c>
    </row>
    <row r="84" spans="2:7" s="158" customFormat="1" ht="18" customHeight="1" x14ac:dyDescent="0.2">
      <c r="B84" s="177"/>
      <c r="C84" s="129" t="s">
        <v>107</v>
      </c>
      <c r="D84" s="167" t="s">
        <v>44</v>
      </c>
      <c r="E84" s="172">
        <v>2</v>
      </c>
      <c r="F84" s="169">
        <v>1500000</v>
      </c>
      <c r="G84" s="169">
        <v>3000000</v>
      </c>
    </row>
    <row r="85" spans="2:7" s="158" customFormat="1" ht="18" customHeight="1" x14ac:dyDescent="0.2">
      <c r="B85" s="177"/>
      <c r="C85" s="221" t="s">
        <v>37</v>
      </c>
      <c r="D85" s="221"/>
      <c r="E85" s="221"/>
      <c r="F85" s="222"/>
      <c r="G85" s="171">
        <v>3690000</v>
      </c>
    </row>
    <row r="86" spans="2:7" s="158" customFormat="1" ht="18" customHeight="1" x14ac:dyDescent="0.2">
      <c r="B86" s="176">
        <v>45006</v>
      </c>
      <c r="C86" s="129" t="s">
        <v>35</v>
      </c>
      <c r="D86" s="167" t="s">
        <v>14</v>
      </c>
      <c r="E86" s="172">
        <v>6</v>
      </c>
      <c r="F86" s="169">
        <v>90000</v>
      </c>
      <c r="G86" s="169">
        <v>540000</v>
      </c>
    </row>
    <row r="87" spans="2:7" s="158" customFormat="1" ht="18" customHeight="1" x14ac:dyDescent="0.25">
      <c r="B87" s="176"/>
      <c r="C87" s="129" t="s">
        <v>158</v>
      </c>
      <c r="D87" s="167" t="s">
        <v>14</v>
      </c>
      <c r="E87" s="172">
        <v>5</v>
      </c>
      <c r="F87" s="134"/>
      <c r="G87" s="169">
        <v>35000</v>
      </c>
    </row>
    <row r="88" spans="2:7" s="158" customFormat="1" ht="18" customHeight="1" x14ac:dyDescent="0.2">
      <c r="B88" s="176"/>
      <c r="C88" s="129" t="s">
        <v>53</v>
      </c>
      <c r="D88" s="167" t="s">
        <v>14</v>
      </c>
      <c r="E88" s="172">
        <v>1</v>
      </c>
      <c r="F88" s="169">
        <v>17000</v>
      </c>
      <c r="G88" s="169">
        <v>17000</v>
      </c>
    </row>
    <row r="89" spans="2:7" s="158" customFormat="1" ht="18" customHeight="1" x14ac:dyDescent="0.2">
      <c r="B89" s="176"/>
      <c r="C89" s="129" t="s">
        <v>36</v>
      </c>
      <c r="D89" s="167" t="s">
        <v>14</v>
      </c>
      <c r="E89" s="172">
        <v>12</v>
      </c>
      <c r="F89" s="169">
        <v>5000</v>
      </c>
      <c r="G89" s="169">
        <v>60000</v>
      </c>
    </row>
    <row r="90" spans="2:7" s="158" customFormat="1" ht="18" customHeight="1" x14ac:dyDescent="0.2">
      <c r="B90" s="176"/>
      <c r="C90" s="221" t="s">
        <v>37</v>
      </c>
      <c r="D90" s="221"/>
      <c r="E90" s="221"/>
      <c r="F90" s="222"/>
      <c r="G90" s="171">
        <v>652000</v>
      </c>
    </row>
    <row r="91" spans="2:7" s="158" customFormat="1" ht="18" customHeight="1" x14ac:dyDescent="0.2">
      <c r="B91" s="177">
        <v>45008</v>
      </c>
      <c r="C91" s="129" t="s">
        <v>35</v>
      </c>
      <c r="D91" s="167" t="s">
        <v>14</v>
      </c>
      <c r="E91" s="172">
        <v>6</v>
      </c>
      <c r="F91" s="169">
        <v>90000</v>
      </c>
      <c r="G91" s="169">
        <v>540000</v>
      </c>
    </row>
    <row r="92" spans="2:7" s="158" customFormat="1" ht="18" customHeight="1" x14ac:dyDescent="0.2">
      <c r="B92" s="177"/>
      <c r="C92" s="221" t="s">
        <v>37</v>
      </c>
      <c r="D92" s="221"/>
      <c r="E92" s="221"/>
      <c r="F92" s="222"/>
      <c r="G92" s="171">
        <v>540000</v>
      </c>
    </row>
    <row r="93" spans="2:7" s="158" customFormat="1" ht="18" customHeight="1" x14ac:dyDescent="0.2">
      <c r="B93" s="176">
        <v>45010</v>
      </c>
      <c r="C93" s="129" t="s">
        <v>38</v>
      </c>
      <c r="D93" s="167" t="s">
        <v>14</v>
      </c>
      <c r="E93" s="172">
        <v>6</v>
      </c>
      <c r="F93" s="169">
        <v>90000</v>
      </c>
      <c r="G93" s="169">
        <v>540000</v>
      </c>
    </row>
    <row r="94" spans="2:7" s="158" customFormat="1" ht="18" customHeight="1" x14ac:dyDescent="0.2">
      <c r="B94" s="176"/>
      <c r="C94" s="129" t="s">
        <v>186</v>
      </c>
      <c r="D94" s="167" t="s">
        <v>14</v>
      </c>
      <c r="E94" s="172">
        <v>2</v>
      </c>
      <c r="F94" s="169">
        <v>20000</v>
      </c>
      <c r="G94" s="169">
        <v>30000</v>
      </c>
    </row>
    <row r="95" spans="2:7" s="158" customFormat="1" ht="18" customHeight="1" x14ac:dyDescent="0.2">
      <c r="B95" s="176"/>
      <c r="C95" s="129" t="s">
        <v>109</v>
      </c>
      <c r="D95" s="167" t="s">
        <v>14</v>
      </c>
      <c r="E95" s="172">
        <v>1</v>
      </c>
      <c r="F95" s="169">
        <v>40000</v>
      </c>
      <c r="G95" s="169">
        <v>40000</v>
      </c>
    </row>
    <row r="96" spans="2:7" s="158" customFormat="1" ht="18" customHeight="1" x14ac:dyDescent="0.25">
      <c r="B96" s="178"/>
      <c r="C96" s="221" t="s">
        <v>37</v>
      </c>
      <c r="D96" s="221"/>
      <c r="E96" s="221"/>
      <c r="F96" s="222"/>
      <c r="G96" s="171">
        <v>610000</v>
      </c>
    </row>
    <row r="97" spans="2:7" s="158" customFormat="1" ht="18" customHeight="1" x14ac:dyDescent="0.2">
      <c r="B97" s="176">
        <v>45013</v>
      </c>
      <c r="C97" s="129" t="s">
        <v>35</v>
      </c>
      <c r="D97" s="167" t="s">
        <v>14</v>
      </c>
      <c r="E97" s="172">
        <v>6</v>
      </c>
      <c r="F97" s="169">
        <v>90000</v>
      </c>
      <c r="G97" s="169">
        <v>540000</v>
      </c>
    </row>
    <row r="98" spans="2:7" s="158" customFormat="1" ht="18" customHeight="1" x14ac:dyDescent="0.25">
      <c r="B98" s="176"/>
      <c r="C98" s="129" t="s">
        <v>193</v>
      </c>
      <c r="D98" s="134"/>
      <c r="E98" s="134"/>
      <c r="F98" s="134"/>
      <c r="G98" s="169">
        <v>465000</v>
      </c>
    </row>
    <row r="99" spans="2:7" s="158" customFormat="1" ht="18" customHeight="1" x14ac:dyDescent="0.2">
      <c r="B99" s="176"/>
      <c r="C99" s="129" t="s">
        <v>194</v>
      </c>
      <c r="D99" s="167" t="s">
        <v>14</v>
      </c>
      <c r="E99" s="172">
        <v>1</v>
      </c>
      <c r="F99" s="169">
        <v>42000</v>
      </c>
      <c r="G99" s="169">
        <v>42000</v>
      </c>
    </row>
    <row r="100" spans="2:7" s="158" customFormat="1" ht="18" customHeight="1" x14ac:dyDescent="0.25">
      <c r="B100" s="176"/>
      <c r="C100" s="129" t="s">
        <v>195</v>
      </c>
      <c r="D100" s="134"/>
      <c r="E100" s="134"/>
      <c r="F100" s="134"/>
      <c r="G100" s="169">
        <v>69000</v>
      </c>
    </row>
    <row r="101" spans="2:7" s="158" customFormat="1" ht="18" customHeight="1" x14ac:dyDescent="0.2">
      <c r="B101" s="176"/>
      <c r="C101" s="221" t="s">
        <v>37</v>
      </c>
      <c r="D101" s="221"/>
      <c r="E101" s="221"/>
      <c r="F101" s="222"/>
      <c r="G101" s="171">
        <v>1116000</v>
      </c>
    </row>
    <row r="102" spans="2:7" s="158" customFormat="1" ht="18" customHeight="1" x14ac:dyDescent="0.2">
      <c r="B102" s="176">
        <v>45015</v>
      </c>
      <c r="C102" s="129" t="s">
        <v>35</v>
      </c>
      <c r="D102" s="167" t="s">
        <v>14</v>
      </c>
      <c r="E102" s="172">
        <v>6</v>
      </c>
      <c r="F102" s="169">
        <v>90000</v>
      </c>
      <c r="G102" s="169">
        <v>540000</v>
      </c>
    </row>
    <row r="103" spans="2:7" s="158" customFormat="1" ht="18" customHeight="1" x14ac:dyDescent="0.2">
      <c r="B103" s="176"/>
      <c r="C103" s="129" t="s">
        <v>53</v>
      </c>
      <c r="D103" s="167" t="s">
        <v>14</v>
      </c>
      <c r="E103" s="172">
        <v>1</v>
      </c>
      <c r="F103" s="169">
        <v>16000</v>
      </c>
      <c r="G103" s="169">
        <v>16000</v>
      </c>
    </row>
    <row r="104" spans="2:7" s="158" customFormat="1" ht="18" customHeight="1" x14ac:dyDescent="0.2">
      <c r="B104" s="176"/>
      <c r="C104" s="129" t="s">
        <v>196</v>
      </c>
      <c r="D104" s="167" t="s">
        <v>45</v>
      </c>
      <c r="E104" s="172">
        <v>1</v>
      </c>
      <c r="F104" s="169">
        <v>2500000</v>
      </c>
      <c r="G104" s="169">
        <v>2500000</v>
      </c>
    </row>
    <row r="105" spans="2:7" s="158" customFormat="1" ht="18" customHeight="1" x14ac:dyDescent="0.2">
      <c r="B105" s="176"/>
      <c r="C105" s="143" t="s">
        <v>197</v>
      </c>
      <c r="D105" s="167" t="s">
        <v>45</v>
      </c>
      <c r="E105" s="168">
        <v>1</v>
      </c>
      <c r="F105" s="169">
        <v>1500000</v>
      </c>
      <c r="G105" s="169">
        <v>1500000</v>
      </c>
    </row>
    <row r="106" spans="2:7" s="158" customFormat="1" ht="18" customHeight="1" x14ac:dyDescent="0.2">
      <c r="B106" s="176"/>
      <c r="C106" s="221" t="s">
        <v>37</v>
      </c>
      <c r="D106" s="221"/>
      <c r="E106" s="221"/>
      <c r="F106" s="222"/>
      <c r="G106" s="171">
        <v>4556000</v>
      </c>
    </row>
    <row r="107" spans="2:7" s="158" customFormat="1" ht="18" customHeight="1" x14ac:dyDescent="0.2">
      <c r="B107" s="230" t="s">
        <v>25</v>
      </c>
      <c r="C107" s="221"/>
      <c r="D107" s="221"/>
      <c r="E107" s="221"/>
      <c r="F107" s="222"/>
      <c r="G107" s="175">
        <v>17039000</v>
      </c>
    </row>
  </sheetData>
  <sortState xmlns:xlrd2="http://schemas.microsoft.com/office/spreadsheetml/2017/richdata2" ref="B7:I34">
    <sortCondition ref="B7:B34"/>
  </sortState>
  <mergeCells count="25">
    <mergeCell ref="B40:C40"/>
    <mergeCell ref="B1:F1"/>
    <mergeCell ref="B2:F2"/>
    <mergeCell ref="B3:F3"/>
    <mergeCell ref="B38:C38"/>
    <mergeCell ref="B39:C39"/>
    <mergeCell ref="B41:C41"/>
    <mergeCell ref="B44:C44"/>
    <mergeCell ref="B45:C45"/>
    <mergeCell ref="B47:G47"/>
    <mergeCell ref="B48:G48"/>
    <mergeCell ref="C54:F54"/>
    <mergeCell ref="B107:F107"/>
    <mergeCell ref="C96:F96"/>
    <mergeCell ref="C101:F101"/>
    <mergeCell ref="C106:F106"/>
    <mergeCell ref="C85:F85"/>
    <mergeCell ref="C90:F90"/>
    <mergeCell ref="C92:F92"/>
    <mergeCell ref="C72:F72"/>
    <mergeCell ref="C77:F77"/>
    <mergeCell ref="C81:F81"/>
    <mergeCell ref="C59:F59"/>
    <mergeCell ref="C64:F64"/>
    <mergeCell ref="C67:F6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A02AA-47D2-4CDE-918A-5B8F192E73C8}">
  <dimension ref="B1:G104"/>
  <sheetViews>
    <sheetView topLeftCell="A26" zoomScale="115" zoomScaleNormal="115" workbookViewId="0">
      <selection activeCell="D31" sqref="D31"/>
    </sheetView>
  </sheetViews>
  <sheetFormatPr defaultRowHeight="15.75" x14ac:dyDescent="0.2"/>
  <cols>
    <col min="1" max="1" width="6.28515625" customWidth="1"/>
    <col min="2" max="2" width="16.28515625" style="14" customWidth="1"/>
    <col min="3" max="3" width="47.28515625" style="6" customWidth="1"/>
    <col min="4" max="4" width="16.28515625" style="47" customWidth="1"/>
    <col min="5" max="5" width="17" style="47" customWidth="1"/>
    <col min="6" max="6" width="16.5703125" style="6" customWidth="1"/>
    <col min="7" max="7" width="17.5703125" style="27" bestFit="1" customWidth="1"/>
  </cols>
  <sheetData>
    <row r="1" spans="2:7" ht="18" customHeight="1" x14ac:dyDescent="0.2">
      <c r="B1" s="211" t="s">
        <v>0</v>
      </c>
      <c r="C1" s="211"/>
      <c r="D1" s="211"/>
      <c r="E1" s="211"/>
      <c r="F1" s="211"/>
    </row>
    <row r="2" spans="2:7" ht="18" customHeight="1" x14ac:dyDescent="0.2">
      <c r="B2" s="211" t="s">
        <v>233</v>
      </c>
      <c r="C2" s="211"/>
      <c r="D2" s="211"/>
      <c r="E2" s="211"/>
      <c r="F2" s="211"/>
    </row>
    <row r="3" spans="2:7" ht="18" customHeight="1" x14ac:dyDescent="0.2">
      <c r="B3" s="211" t="s">
        <v>1</v>
      </c>
      <c r="C3" s="211"/>
      <c r="D3" s="211"/>
      <c r="E3" s="211"/>
      <c r="F3" s="211"/>
    </row>
    <row r="4" spans="2:7" ht="18" customHeight="1" x14ac:dyDescent="0.2">
      <c r="B4" s="28"/>
      <c r="C4" s="28"/>
      <c r="D4" s="40"/>
      <c r="E4" s="40"/>
      <c r="F4" s="28"/>
    </row>
    <row r="5" spans="2:7" ht="18" customHeight="1" x14ac:dyDescent="0.2">
      <c r="B5" s="38" t="s">
        <v>2</v>
      </c>
      <c r="C5" s="39" t="s">
        <v>3</v>
      </c>
      <c r="D5" s="41" t="s">
        <v>4</v>
      </c>
      <c r="E5" s="41" t="s">
        <v>5</v>
      </c>
      <c r="F5" s="39" t="s">
        <v>6</v>
      </c>
      <c r="G5" s="39" t="s">
        <v>136</v>
      </c>
    </row>
    <row r="6" spans="2:7" ht="18" customHeight="1" x14ac:dyDescent="0.2">
      <c r="B6" s="29"/>
      <c r="C6" s="54" t="s">
        <v>234</v>
      </c>
      <c r="D6" s="42"/>
      <c r="E6" s="42"/>
      <c r="F6" s="30">
        <f>'T3.2023'!F35</f>
        <v>4450252</v>
      </c>
      <c r="G6" s="149"/>
    </row>
    <row r="7" spans="2:7" ht="18" customHeight="1" x14ac:dyDescent="0.2">
      <c r="B7" s="49">
        <v>45017</v>
      </c>
      <c r="C7" s="71" t="s">
        <v>239</v>
      </c>
      <c r="D7" s="51">
        <v>2000000</v>
      </c>
      <c r="E7" s="51"/>
      <c r="F7" s="31">
        <f t="shared" ref="F7:F38" si="0">F6+D7-E7</f>
        <v>6450252</v>
      </c>
      <c r="G7" s="149" t="s">
        <v>10</v>
      </c>
    </row>
    <row r="8" spans="2:7" ht="18" customHeight="1" x14ac:dyDescent="0.2">
      <c r="B8" s="49">
        <v>45017</v>
      </c>
      <c r="C8" s="71" t="s">
        <v>256</v>
      </c>
      <c r="D8" s="51">
        <v>270000</v>
      </c>
      <c r="E8" s="51"/>
      <c r="F8" s="31">
        <f t="shared" si="0"/>
        <v>6720252</v>
      </c>
      <c r="G8" s="149" t="s">
        <v>151</v>
      </c>
    </row>
    <row r="9" spans="2:7" ht="18" customHeight="1" x14ac:dyDescent="0.2">
      <c r="B9" s="49">
        <v>45017</v>
      </c>
      <c r="C9" s="71" t="s">
        <v>243</v>
      </c>
      <c r="D9" s="51"/>
      <c r="E9" s="51">
        <v>600000</v>
      </c>
      <c r="F9" s="31">
        <f t="shared" si="0"/>
        <v>6120252</v>
      </c>
      <c r="G9" s="149" t="s">
        <v>153</v>
      </c>
    </row>
    <row r="10" spans="2:7" ht="18" customHeight="1" x14ac:dyDescent="0.2">
      <c r="B10" s="49">
        <v>45020</v>
      </c>
      <c r="C10" s="71" t="s">
        <v>257</v>
      </c>
      <c r="D10" s="51">
        <v>280000</v>
      </c>
      <c r="E10" s="51"/>
      <c r="F10" s="31">
        <f t="shared" si="0"/>
        <v>6400252</v>
      </c>
      <c r="G10" s="149" t="s">
        <v>151</v>
      </c>
    </row>
    <row r="11" spans="2:7" ht="18" customHeight="1" x14ac:dyDescent="0.2">
      <c r="B11" s="49">
        <v>45020</v>
      </c>
      <c r="C11" s="71" t="s">
        <v>244</v>
      </c>
      <c r="D11" s="51"/>
      <c r="E11" s="51">
        <v>570000</v>
      </c>
      <c r="F11" s="31">
        <f t="shared" si="0"/>
        <v>5830252</v>
      </c>
      <c r="G11" s="149" t="s">
        <v>153</v>
      </c>
    </row>
    <row r="12" spans="2:7" ht="18" customHeight="1" x14ac:dyDescent="0.2">
      <c r="B12" s="49">
        <v>45022</v>
      </c>
      <c r="C12" s="71" t="s">
        <v>258</v>
      </c>
      <c r="D12" s="51">
        <v>300000</v>
      </c>
      <c r="E12" s="51"/>
      <c r="F12" s="31">
        <f t="shared" si="0"/>
        <v>6130252</v>
      </c>
      <c r="G12" s="149" t="s">
        <v>151</v>
      </c>
    </row>
    <row r="13" spans="2:7" ht="18" customHeight="1" x14ac:dyDescent="0.2">
      <c r="B13" s="49">
        <v>45022</v>
      </c>
      <c r="C13" s="71" t="s">
        <v>245</v>
      </c>
      <c r="D13" s="51"/>
      <c r="E13" s="51">
        <v>740000</v>
      </c>
      <c r="F13" s="31">
        <f t="shared" si="0"/>
        <v>5390252</v>
      </c>
      <c r="G13" s="149" t="s">
        <v>153</v>
      </c>
    </row>
    <row r="14" spans="2:7" ht="18" customHeight="1" x14ac:dyDescent="0.2">
      <c r="B14" s="49">
        <v>45024</v>
      </c>
      <c r="C14" s="71" t="s">
        <v>259</v>
      </c>
      <c r="D14" s="51">
        <v>300000</v>
      </c>
      <c r="E14" s="51"/>
      <c r="F14" s="31">
        <f t="shared" si="0"/>
        <v>5690252</v>
      </c>
      <c r="G14" s="149" t="s">
        <v>151</v>
      </c>
    </row>
    <row r="15" spans="2:7" ht="18" customHeight="1" x14ac:dyDescent="0.2">
      <c r="B15" s="49">
        <v>45024</v>
      </c>
      <c r="C15" s="71" t="s">
        <v>246</v>
      </c>
      <c r="D15" s="51"/>
      <c r="E15" s="51">
        <v>740000</v>
      </c>
      <c r="F15" s="31">
        <f t="shared" si="0"/>
        <v>4950252</v>
      </c>
      <c r="G15" s="149" t="s">
        <v>153</v>
      </c>
    </row>
    <row r="16" spans="2:7" ht="18" customHeight="1" x14ac:dyDescent="0.2">
      <c r="B16" s="49">
        <v>45027</v>
      </c>
      <c r="C16" s="71" t="s">
        <v>260</v>
      </c>
      <c r="D16" s="51">
        <v>300000</v>
      </c>
      <c r="E16" s="51"/>
      <c r="F16" s="31">
        <f t="shared" si="0"/>
        <v>5250252</v>
      </c>
      <c r="G16" s="149" t="s">
        <v>151</v>
      </c>
    </row>
    <row r="17" spans="2:7" ht="18" customHeight="1" x14ac:dyDescent="0.2">
      <c r="B17" s="49">
        <v>45027</v>
      </c>
      <c r="C17" s="71" t="s">
        <v>247</v>
      </c>
      <c r="D17" s="51"/>
      <c r="E17" s="51">
        <v>570000</v>
      </c>
      <c r="F17" s="31">
        <f t="shared" si="0"/>
        <v>4680252</v>
      </c>
      <c r="G17" s="149" t="s">
        <v>153</v>
      </c>
    </row>
    <row r="18" spans="2:7" ht="18" customHeight="1" x14ac:dyDescent="0.2">
      <c r="B18" s="49">
        <v>45029</v>
      </c>
      <c r="C18" s="71" t="s">
        <v>240</v>
      </c>
      <c r="D18" s="51">
        <v>100000</v>
      </c>
      <c r="E18" s="51"/>
      <c r="F18" s="31">
        <f t="shared" si="0"/>
        <v>4780252</v>
      </c>
      <c r="G18" s="149" t="s">
        <v>10</v>
      </c>
    </row>
    <row r="19" spans="2:7" ht="18" customHeight="1" x14ac:dyDescent="0.2">
      <c r="B19" s="49">
        <v>45029</v>
      </c>
      <c r="C19" s="71" t="s">
        <v>261</v>
      </c>
      <c r="D19" s="51">
        <v>300000</v>
      </c>
      <c r="E19" s="51"/>
      <c r="F19" s="31">
        <f t="shared" si="0"/>
        <v>5080252</v>
      </c>
      <c r="G19" s="149" t="s">
        <v>151</v>
      </c>
    </row>
    <row r="20" spans="2:7" ht="18" customHeight="1" x14ac:dyDescent="0.2">
      <c r="B20" s="49">
        <v>45029</v>
      </c>
      <c r="C20" s="71" t="s">
        <v>248</v>
      </c>
      <c r="D20" s="51"/>
      <c r="E20" s="51">
        <v>670000</v>
      </c>
      <c r="F20" s="31">
        <f t="shared" si="0"/>
        <v>4410252</v>
      </c>
      <c r="G20" s="149" t="s">
        <v>153</v>
      </c>
    </row>
    <row r="21" spans="2:7" ht="18" customHeight="1" x14ac:dyDescent="0.2">
      <c r="B21" s="49">
        <v>45031</v>
      </c>
      <c r="C21" s="71" t="s">
        <v>262</v>
      </c>
      <c r="D21" s="51">
        <v>300000</v>
      </c>
      <c r="E21" s="51"/>
      <c r="F21" s="31">
        <f t="shared" si="0"/>
        <v>4710252</v>
      </c>
      <c r="G21" s="149" t="s">
        <v>151</v>
      </c>
    </row>
    <row r="22" spans="2:7" ht="18" customHeight="1" x14ac:dyDescent="0.2">
      <c r="B22" s="49">
        <v>45031</v>
      </c>
      <c r="C22" s="71" t="s">
        <v>249</v>
      </c>
      <c r="D22" s="51"/>
      <c r="E22" s="51">
        <v>655000</v>
      </c>
      <c r="F22" s="31">
        <f t="shared" si="0"/>
        <v>4055252</v>
      </c>
      <c r="G22" s="149" t="s">
        <v>153</v>
      </c>
    </row>
    <row r="23" spans="2:7" ht="18" customHeight="1" x14ac:dyDescent="0.2">
      <c r="B23" s="49">
        <v>45034</v>
      </c>
      <c r="C23" s="71" t="s">
        <v>263</v>
      </c>
      <c r="D23" s="51">
        <v>270000</v>
      </c>
      <c r="E23" s="51"/>
      <c r="F23" s="31">
        <f t="shared" si="0"/>
        <v>4325252</v>
      </c>
      <c r="G23" s="149" t="s">
        <v>151</v>
      </c>
    </row>
    <row r="24" spans="2:7" ht="18" customHeight="1" x14ac:dyDescent="0.2">
      <c r="B24" s="49">
        <v>45034</v>
      </c>
      <c r="C24" s="71" t="s">
        <v>250</v>
      </c>
      <c r="D24" s="51"/>
      <c r="E24" s="51">
        <v>665000</v>
      </c>
      <c r="F24" s="31">
        <f t="shared" si="0"/>
        <v>3660252</v>
      </c>
      <c r="G24" s="149" t="s">
        <v>153</v>
      </c>
    </row>
    <row r="25" spans="2:7" ht="18" customHeight="1" x14ac:dyDescent="0.2">
      <c r="B25" s="49">
        <v>45036</v>
      </c>
      <c r="C25" s="71" t="s">
        <v>242</v>
      </c>
      <c r="D25" s="51">
        <v>1000000</v>
      </c>
      <c r="E25" s="51"/>
      <c r="F25" s="31">
        <f t="shared" si="0"/>
        <v>4660252</v>
      </c>
      <c r="G25" s="149" t="s">
        <v>10</v>
      </c>
    </row>
    <row r="26" spans="2:7" ht="18" customHeight="1" x14ac:dyDescent="0.2">
      <c r="B26" s="49">
        <v>45036</v>
      </c>
      <c r="C26" s="71" t="s">
        <v>264</v>
      </c>
      <c r="D26" s="51">
        <v>300000</v>
      </c>
      <c r="E26" s="51"/>
      <c r="F26" s="31">
        <f t="shared" si="0"/>
        <v>4960252</v>
      </c>
      <c r="G26" s="149" t="s">
        <v>151</v>
      </c>
    </row>
    <row r="27" spans="2:7" ht="18" customHeight="1" x14ac:dyDescent="0.2">
      <c r="B27" s="49">
        <v>45036</v>
      </c>
      <c r="C27" s="71" t="s">
        <v>251</v>
      </c>
      <c r="D27" s="51"/>
      <c r="E27" s="51">
        <v>655000</v>
      </c>
      <c r="F27" s="31">
        <f t="shared" si="0"/>
        <v>4305252</v>
      </c>
      <c r="G27" s="149" t="s">
        <v>153</v>
      </c>
    </row>
    <row r="28" spans="2:7" ht="18" customHeight="1" x14ac:dyDescent="0.2">
      <c r="B28" s="49">
        <v>45038</v>
      </c>
      <c r="C28" s="71" t="s">
        <v>238</v>
      </c>
      <c r="D28" s="51">
        <v>1000000</v>
      </c>
      <c r="E28" s="51"/>
      <c r="F28" s="31">
        <f t="shared" si="0"/>
        <v>5305252</v>
      </c>
      <c r="G28" s="149" t="s">
        <v>10</v>
      </c>
    </row>
    <row r="29" spans="2:7" ht="18" customHeight="1" x14ac:dyDescent="0.2">
      <c r="B29" s="49">
        <v>45038</v>
      </c>
      <c r="C29" s="71" t="s">
        <v>265</v>
      </c>
      <c r="D29" s="51">
        <v>290000</v>
      </c>
      <c r="E29" s="51"/>
      <c r="F29" s="31">
        <f t="shared" si="0"/>
        <v>5595252</v>
      </c>
      <c r="G29" s="149" t="s">
        <v>151</v>
      </c>
    </row>
    <row r="30" spans="2:7" ht="18" customHeight="1" x14ac:dyDescent="0.2">
      <c r="B30" s="49">
        <v>45038</v>
      </c>
      <c r="C30" s="71" t="s">
        <v>252</v>
      </c>
      <c r="D30" s="51"/>
      <c r="E30" s="51">
        <v>857000</v>
      </c>
      <c r="F30" s="31">
        <f t="shared" si="0"/>
        <v>4738252</v>
      </c>
      <c r="G30" s="149" t="s">
        <v>153</v>
      </c>
    </row>
    <row r="31" spans="2:7" ht="18" customHeight="1" x14ac:dyDescent="0.2">
      <c r="B31" s="49">
        <v>45040</v>
      </c>
      <c r="C31" s="71" t="s">
        <v>61</v>
      </c>
      <c r="D31" s="51">
        <v>30000000</v>
      </c>
      <c r="E31" s="51"/>
      <c r="F31" s="31">
        <f t="shared" si="0"/>
        <v>34738252</v>
      </c>
      <c r="G31" s="149" t="s">
        <v>152</v>
      </c>
    </row>
    <row r="32" spans="2:7" ht="18" customHeight="1" x14ac:dyDescent="0.2">
      <c r="B32" s="49">
        <v>45041</v>
      </c>
      <c r="C32" s="71" t="s">
        <v>266</v>
      </c>
      <c r="D32" s="51">
        <v>320000</v>
      </c>
      <c r="E32" s="51"/>
      <c r="F32" s="31">
        <f t="shared" si="0"/>
        <v>35058252</v>
      </c>
      <c r="G32" s="149" t="s">
        <v>151</v>
      </c>
    </row>
    <row r="33" spans="2:7" ht="18" customHeight="1" x14ac:dyDescent="0.2">
      <c r="B33" s="49">
        <v>45041</v>
      </c>
      <c r="C33" s="71" t="s">
        <v>253</v>
      </c>
      <c r="D33" s="51"/>
      <c r="E33" s="51">
        <v>1145000</v>
      </c>
      <c r="F33" s="31">
        <f t="shared" si="0"/>
        <v>33913252</v>
      </c>
      <c r="G33" s="149" t="s">
        <v>153</v>
      </c>
    </row>
    <row r="34" spans="2:7" ht="18" customHeight="1" x14ac:dyDescent="0.2">
      <c r="B34" s="49">
        <v>45043</v>
      </c>
      <c r="C34" s="71" t="s">
        <v>267</v>
      </c>
      <c r="D34" s="51">
        <v>290000</v>
      </c>
      <c r="E34" s="51"/>
      <c r="F34" s="31">
        <f t="shared" si="0"/>
        <v>34203252</v>
      </c>
      <c r="G34" s="149" t="s">
        <v>151</v>
      </c>
    </row>
    <row r="35" spans="2:7" ht="18" customHeight="1" x14ac:dyDescent="0.2">
      <c r="B35" s="49">
        <v>45043</v>
      </c>
      <c r="C35" s="71" t="s">
        <v>254</v>
      </c>
      <c r="D35" s="51"/>
      <c r="E35" s="51">
        <v>849000</v>
      </c>
      <c r="F35" s="31">
        <f t="shared" si="0"/>
        <v>33354252</v>
      </c>
      <c r="G35" s="149" t="s">
        <v>153</v>
      </c>
    </row>
    <row r="36" spans="2:7" ht="18" customHeight="1" x14ac:dyDescent="0.2">
      <c r="B36" s="49">
        <v>45045</v>
      </c>
      <c r="C36" s="71" t="s">
        <v>241</v>
      </c>
      <c r="D36" s="51">
        <v>200000</v>
      </c>
      <c r="E36" s="51"/>
      <c r="F36" s="31">
        <f t="shared" si="0"/>
        <v>33554252</v>
      </c>
      <c r="G36" s="149" t="s">
        <v>10</v>
      </c>
    </row>
    <row r="37" spans="2:7" ht="18" customHeight="1" x14ac:dyDescent="0.2">
      <c r="B37" s="49">
        <v>45045</v>
      </c>
      <c r="C37" s="71" t="s">
        <v>268</v>
      </c>
      <c r="D37" s="51">
        <v>280000</v>
      </c>
      <c r="E37" s="51"/>
      <c r="F37" s="31">
        <f t="shared" si="0"/>
        <v>33834252</v>
      </c>
      <c r="G37" s="149" t="s">
        <v>151</v>
      </c>
    </row>
    <row r="38" spans="2:7" ht="18" customHeight="1" x14ac:dyDescent="0.2">
      <c r="B38" s="49">
        <v>45045</v>
      </c>
      <c r="C38" s="71" t="s">
        <v>255</v>
      </c>
      <c r="D38" s="51"/>
      <c r="E38" s="51">
        <v>4665000</v>
      </c>
      <c r="F38" s="31">
        <f t="shared" si="0"/>
        <v>29169252</v>
      </c>
      <c r="G38" s="149" t="s">
        <v>153</v>
      </c>
    </row>
    <row r="39" spans="2:7" ht="18" customHeight="1" x14ac:dyDescent="0.2">
      <c r="B39" s="55"/>
      <c r="C39" s="60" t="s">
        <v>7</v>
      </c>
      <c r="D39" s="43">
        <f>SUM(D7:D38)</f>
        <v>38100000</v>
      </c>
      <c r="E39" s="43">
        <f>SUM(E7:E38)</f>
        <v>13381000</v>
      </c>
      <c r="F39" s="32">
        <f>F6+D39-E39</f>
        <v>29169252</v>
      </c>
      <c r="G39" s="149"/>
    </row>
    <row r="40" spans="2:7" ht="18" customHeight="1" x14ac:dyDescent="0.2">
      <c r="B40" s="79"/>
      <c r="C40" s="80"/>
      <c r="D40" s="81"/>
      <c r="E40" s="81"/>
      <c r="F40" s="82"/>
    </row>
    <row r="41" spans="2:7" ht="18" customHeight="1" x14ac:dyDescent="0.2">
      <c r="B41" s="56"/>
      <c r="C41" s="33"/>
      <c r="D41" s="44"/>
      <c r="E41" s="44"/>
      <c r="F41" s="34"/>
    </row>
    <row r="42" spans="2:7" ht="18" customHeight="1" x14ac:dyDescent="0.2">
      <c r="B42" s="212" t="s">
        <v>3</v>
      </c>
      <c r="C42" s="212"/>
      <c r="D42" s="41" t="s">
        <v>4</v>
      </c>
      <c r="E42" s="41" t="s">
        <v>5</v>
      </c>
      <c r="F42" s="39" t="s">
        <v>6</v>
      </c>
    </row>
    <row r="43" spans="2:7" ht="18" customHeight="1" x14ac:dyDescent="0.2">
      <c r="B43" s="213" t="s">
        <v>8</v>
      </c>
      <c r="C43" s="213"/>
      <c r="D43" s="45"/>
      <c r="E43" s="45"/>
      <c r="F43" s="35">
        <f>F6</f>
        <v>4450252</v>
      </c>
    </row>
    <row r="44" spans="2:7" ht="18" customHeight="1" x14ac:dyDescent="0.2">
      <c r="B44" s="214" t="s">
        <v>9</v>
      </c>
      <c r="C44" s="214"/>
      <c r="D44" s="46">
        <f>SUMIF(G7:G38,"CMTX",D7:D38)</f>
        <v>0</v>
      </c>
      <c r="E44" s="46"/>
      <c r="F44" s="35"/>
      <c r="G44" s="68"/>
    </row>
    <row r="45" spans="2:7" ht="18" customHeight="1" x14ac:dyDescent="0.2">
      <c r="B45" s="214" t="s">
        <v>10</v>
      </c>
      <c r="C45" s="214"/>
      <c r="D45" s="46">
        <f>SUMIF(G7:G38,"CMKTX",D7:D38)</f>
        <v>4300000</v>
      </c>
      <c r="E45" s="46"/>
      <c r="F45" s="35"/>
    </row>
    <row r="46" spans="2:7" ht="18" customHeight="1" x14ac:dyDescent="0.2">
      <c r="B46" s="123" t="s">
        <v>122</v>
      </c>
      <c r="C46" s="124"/>
      <c r="D46" s="46">
        <f>SUMIF(G7:G38,"HO TRO",D7:D38)</f>
        <v>30000000</v>
      </c>
      <c r="E46" s="46"/>
      <c r="F46" s="35"/>
    </row>
    <row r="47" spans="2:7" ht="18" customHeight="1" x14ac:dyDescent="0.2">
      <c r="B47" s="61" t="s">
        <v>41</v>
      </c>
      <c r="C47" s="165">
        <f>D47/2000</f>
        <v>1900</v>
      </c>
      <c r="D47" s="46">
        <f>SUMIF(G7:G38,"COM",D7:D38)</f>
        <v>3800000</v>
      </c>
      <c r="E47" s="46"/>
      <c r="F47" s="35"/>
    </row>
    <row r="48" spans="2:7" ht="18" customHeight="1" x14ac:dyDescent="0.2">
      <c r="B48" s="214" t="s">
        <v>11</v>
      </c>
      <c r="C48" s="214"/>
      <c r="D48" s="46"/>
      <c r="E48" s="46">
        <f>E39</f>
        <v>13381000</v>
      </c>
      <c r="F48" s="35"/>
    </row>
    <row r="49" spans="2:7" ht="18" customHeight="1" x14ac:dyDescent="0.2">
      <c r="B49" s="215" t="s">
        <v>235</v>
      </c>
      <c r="C49" s="215"/>
      <c r="D49" s="43">
        <f>SUM(D44:D48)</f>
        <v>38100000</v>
      </c>
      <c r="E49" s="43">
        <f>SUM(E44:E48)</f>
        <v>13381000</v>
      </c>
      <c r="F49" s="32">
        <f>F43+D49-E49</f>
        <v>29169252</v>
      </c>
    </row>
    <row r="50" spans="2:7" ht="18" customHeight="1" x14ac:dyDescent="0.2">
      <c r="C50" s="36"/>
    </row>
    <row r="51" spans="2:7" ht="18" customHeight="1" x14ac:dyDescent="0.2">
      <c r="B51" s="210" t="s">
        <v>29</v>
      </c>
      <c r="C51" s="210"/>
      <c r="D51" s="210"/>
      <c r="E51" s="210"/>
      <c r="F51" s="210"/>
      <c r="G51" s="210"/>
    </row>
    <row r="52" spans="2:7" ht="18" customHeight="1" x14ac:dyDescent="0.2">
      <c r="B52" s="210" t="str">
        <f>B2</f>
        <v>THÁNG 4/2023</v>
      </c>
      <c r="C52" s="210"/>
      <c r="D52" s="210"/>
      <c r="E52" s="210"/>
      <c r="F52" s="210"/>
      <c r="G52" s="210"/>
    </row>
    <row r="53" spans="2:7" ht="18" customHeight="1" x14ac:dyDescent="0.25">
      <c r="B53" s="5"/>
      <c r="D53" s="48"/>
      <c r="G53" s="8" t="s">
        <v>12</v>
      </c>
    </row>
    <row r="54" spans="2:7" s="158" customFormat="1" ht="18" customHeight="1" x14ac:dyDescent="0.2">
      <c r="B54" s="194" t="s">
        <v>31</v>
      </c>
      <c r="C54" s="181" t="s">
        <v>23</v>
      </c>
      <c r="D54" s="181" t="s">
        <v>13</v>
      </c>
      <c r="E54" s="181" t="s">
        <v>32</v>
      </c>
      <c r="F54" s="182" t="s">
        <v>33</v>
      </c>
      <c r="G54" s="180" t="s">
        <v>34</v>
      </c>
    </row>
    <row r="55" spans="2:7" s="158" customFormat="1" ht="18" customHeight="1" x14ac:dyDescent="0.2">
      <c r="B55" s="195">
        <v>45383</v>
      </c>
      <c r="C55" s="193" t="s">
        <v>35</v>
      </c>
      <c r="D55" s="183" t="s">
        <v>14</v>
      </c>
      <c r="E55" s="184">
        <v>6</v>
      </c>
      <c r="F55" s="185">
        <v>85000</v>
      </c>
      <c r="G55" s="185">
        <v>510000</v>
      </c>
    </row>
    <row r="56" spans="2:7" s="158" customFormat="1" ht="18" customHeight="1" x14ac:dyDescent="0.2">
      <c r="B56" s="195"/>
      <c r="C56" s="193" t="s">
        <v>36</v>
      </c>
      <c r="D56" s="183" t="s">
        <v>14</v>
      </c>
      <c r="E56" s="184">
        <v>12</v>
      </c>
      <c r="F56" s="185">
        <v>5000</v>
      </c>
      <c r="G56" s="185">
        <v>60000</v>
      </c>
    </row>
    <row r="57" spans="2:7" s="158" customFormat="1" ht="18" customHeight="1" x14ac:dyDescent="0.2">
      <c r="B57" s="195"/>
      <c r="C57" s="193" t="s">
        <v>157</v>
      </c>
      <c r="D57" s="183" t="s">
        <v>44</v>
      </c>
      <c r="E57" s="184">
        <v>2</v>
      </c>
      <c r="F57" s="185">
        <v>15000</v>
      </c>
      <c r="G57" s="185">
        <v>30000</v>
      </c>
    </row>
    <row r="58" spans="2:7" s="158" customFormat="1" ht="18" customHeight="1" x14ac:dyDescent="0.2">
      <c r="B58" s="281" t="s">
        <v>37</v>
      </c>
      <c r="C58" s="282"/>
      <c r="D58" s="282"/>
      <c r="E58" s="282"/>
      <c r="F58" s="283"/>
      <c r="G58" s="186">
        <f>SUM(G55:G57)</f>
        <v>600000</v>
      </c>
    </row>
    <row r="59" spans="2:7" s="158" customFormat="1" ht="18" customHeight="1" x14ac:dyDescent="0.2">
      <c r="B59" s="196">
        <v>45386</v>
      </c>
      <c r="C59" s="193" t="s">
        <v>38</v>
      </c>
      <c r="D59" s="183" t="s">
        <v>14</v>
      </c>
      <c r="E59" s="187">
        <v>6</v>
      </c>
      <c r="F59" s="185">
        <v>85000</v>
      </c>
      <c r="G59" s="185">
        <v>510000</v>
      </c>
    </row>
    <row r="60" spans="2:7" s="158" customFormat="1" ht="18" customHeight="1" x14ac:dyDescent="0.2">
      <c r="B60" s="196"/>
      <c r="C60" s="193" t="s">
        <v>36</v>
      </c>
      <c r="D60" s="183" t="s">
        <v>14</v>
      </c>
      <c r="E60" s="187">
        <v>12</v>
      </c>
      <c r="F60" s="185">
        <v>5000</v>
      </c>
      <c r="G60" s="185">
        <v>60000</v>
      </c>
    </row>
    <row r="61" spans="2:7" s="158" customFormat="1" ht="18" customHeight="1" x14ac:dyDescent="0.2">
      <c r="B61" s="281" t="s">
        <v>37</v>
      </c>
      <c r="C61" s="282"/>
      <c r="D61" s="282"/>
      <c r="E61" s="282"/>
      <c r="F61" s="283"/>
      <c r="G61" s="186">
        <f>SUM(G59:G60)</f>
        <v>570000</v>
      </c>
    </row>
    <row r="62" spans="2:7" s="158" customFormat="1" ht="18" customHeight="1" x14ac:dyDescent="0.2">
      <c r="B62" s="196">
        <v>45388</v>
      </c>
      <c r="C62" s="193" t="s">
        <v>42</v>
      </c>
      <c r="D62" s="183" t="s">
        <v>14</v>
      </c>
      <c r="E62" s="184">
        <v>8</v>
      </c>
      <c r="F62" s="185">
        <v>85000</v>
      </c>
      <c r="G62" s="185">
        <v>680000</v>
      </c>
    </row>
    <row r="63" spans="2:7" s="158" customFormat="1" ht="18" customHeight="1" x14ac:dyDescent="0.2">
      <c r="B63" s="196"/>
      <c r="C63" s="193" t="s">
        <v>36</v>
      </c>
      <c r="D63" s="183" t="s">
        <v>14</v>
      </c>
      <c r="E63" s="184">
        <v>12</v>
      </c>
      <c r="F63" s="185">
        <v>5000</v>
      </c>
      <c r="G63" s="185">
        <v>60000</v>
      </c>
    </row>
    <row r="64" spans="2:7" s="158" customFormat="1" ht="18" customHeight="1" x14ac:dyDescent="0.2">
      <c r="B64" s="281" t="s">
        <v>37</v>
      </c>
      <c r="C64" s="282"/>
      <c r="D64" s="282"/>
      <c r="E64" s="282"/>
      <c r="F64" s="283"/>
      <c r="G64" s="186">
        <f>SUM(G62:G63)</f>
        <v>740000</v>
      </c>
    </row>
    <row r="65" spans="2:7" s="158" customFormat="1" ht="18" customHeight="1" x14ac:dyDescent="0.2">
      <c r="B65" s="195">
        <v>45024</v>
      </c>
      <c r="C65" s="193" t="s">
        <v>35</v>
      </c>
      <c r="D65" s="183" t="s">
        <v>14</v>
      </c>
      <c r="E65" s="187">
        <v>6</v>
      </c>
      <c r="F65" s="185">
        <v>85000</v>
      </c>
      <c r="G65" s="185">
        <v>510000</v>
      </c>
    </row>
    <row r="66" spans="2:7" s="158" customFormat="1" ht="18" customHeight="1" x14ac:dyDescent="0.2">
      <c r="B66" s="195"/>
      <c r="C66" s="193" t="s">
        <v>38</v>
      </c>
      <c r="D66" s="183" t="s">
        <v>14</v>
      </c>
      <c r="E66" s="187">
        <v>2</v>
      </c>
      <c r="F66" s="185">
        <v>85000</v>
      </c>
      <c r="G66" s="185">
        <v>170000</v>
      </c>
    </row>
    <row r="67" spans="2:7" s="158" customFormat="1" ht="18" customHeight="1" x14ac:dyDescent="0.2">
      <c r="B67" s="195"/>
      <c r="C67" s="193" t="s">
        <v>36</v>
      </c>
      <c r="D67" s="183" t="s">
        <v>14</v>
      </c>
      <c r="E67" s="187">
        <v>12</v>
      </c>
      <c r="F67" s="185">
        <v>5000</v>
      </c>
      <c r="G67" s="185">
        <v>60000</v>
      </c>
    </row>
    <row r="68" spans="2:7" s="158" customFormat="1" ht="18" customHeight="1" x14ac:dyDescent="0.2">
      <c r="B68" s="281" t="s">
        <v>37</v>
      </c>
      <c r="C68" s="282"/>
      <c r="D68" s="282"/>
      <c r="E68" s="282"/>
      <c r="F68" s="283"/>
      <c r="G68" s="186">
        <f>SUM(G65:G67)</f>
        <v>740000</v>
      </c>
    </row>
    <row r="69" spans="2:7" s="158" customFormat="1" ht="18" customHeight="1" x14ac:dyDescent="0.2">
      <c r="B69" s="196">
        <v>45027</v>
      </c>
      <c r="C69" s="193" t="s">
        <v>35</v>
      </c>
      <c r="D69" s="183" t="s">
        <v>14</v>
      </c>
      <c r="E69" s="187">
        <v>6</v>
      </c>
      <c r="F69" s="185">
        <v>85000</v>
      </c>
      <c r="G69" s="185">
        <v>510000</v>
      </c>
    </row>
    <row r="70" spans="2:7" s="158" customFormat="1" ht="18" customHeight="1" x14ac:dyDescent="0.2">
      <c r="B70" s="196"/>
      <c r="C70" s="193" t="s">
        <v>36</v>
      </c>
      <c r="D70" s="183" t="s">
        <v>14</v>
      </c>
      <c r="E70" s="187">
        <v>12</v>
      </c>
      <c r="F70" s="185">
        <v>5000</v>
      </c>
      <c r="G70" s="185">
        <v>60000</v>
      </c>
    </row>
    <row r="71" spans="2:7" s="158" customFormat="1" ht="18" customHeight="1" x14ac:dyDescent="0.2">
      <c r="B71" s="281" t="s">
        <v>37</v>
      </c>
      <c r="C71" s="282"/>
      <c r="D71" s="282"/>
      <c r="E71" s="282"/>
      <c r="F71" s="283"/>
      <c r="G71" s="186">
        <f>SUM(G69:G70)</f>
        <v>570000</v>
      </c>
    </row>
    <row r="72" spans="2:7" s="158" customFormat="1" ht="18" customHeight="1" x14ac:dyDescent="0.2">
      <c r="B72" s="196">
        <v>45029</v>
      </c>
      <c r="C72" s="193" t="s">
        <v>35</v>
      </c>
      <c r="D72" s="183" t="s">
        <v>14</v>
      </c>
      <c r="E72" s="187">
        <v>7</v>
      </c>
      <c r="F72" s="185">
        <v>85000</v>
      </c>
      <c r="G72" s="185">
        <v>595000</v>
      </c>
    </row>
    <row r="73" spans="2:7" s="158" customFormat="1" ht="18" customHeight="1" x14ac:dyDescent="0.2">
      <c r="B73" s="196"/>
      <c r="C73" s="193" t="s">
        <v>53</v>
      </c>
      <c r="D73" s="183" t="s">
        <v>14</v>
      </c>
      <c r="E73" s="187">
        <v>1</v>
      </c>
      <c r="F73" s="185">
        <v>15000</v>
      </c>
      <c r="G73" s="185">
        <v>15000</v>
      </c>
    </row>
    <row r="74" spans="2:7" s="158" customFormat="1" ht="18" customHeight="1" x14ac:dyDescent="0.2">
      <c r="B74" s="196"/>
      <c r="C74" s="193" t="s">
        <v>36</v>
      </c>
      <c r="D74" s="183" t="s">
        <v>14</v>
      </c>
      <c r="E74" s="187">
        <v>12</v>
      </c>
      <c r="F74" s="185">
        <v>5000</v>
      </c>
      <c r="G74" s="185">
        <v>60000</v>
      </c>
    </row>
    <row r="75" spans="2:7" s="158" customFormat="1" ht="18" customHeight="1" x14ac:dyDescent="0.2">
      <c r="B75" s="281" t="s">
        <v>37</v>
      </c>
      <c r="C75" s="282"/>
      <c r="D75" s="282"/>
      <c r="E75" s="282"/>
      <c r="F75" s="283"/>
      <c r="G75" s="186">
        <f>SUM(G72:G74)</f>
        <v>670000</v>
      </c>
    </row>
    <row r="76" spans="2:7" s="158" customFormat="1" ht="18" customHeight="1" x14ac:dyDescent="0.2">
      <c r="B76" s="196">
        <v>45031</v>
      </c>
      <c r="C76" s="193" t="s">
        <v>35</v>
      </c>
      <c r="D76" s="183" t="s">
        <v>14</v>
      </c>
      <c r="E76" s="187">
        <v>7</v>
      </c>
      <c r="F76" s="185">
        <v>85000</v>
      </c>
      <c r="G76" s="185">
        <v>595000</v>
      </c>
    </row>
    <row r="77" spans="2:7" s="158" customFormat="1" ht="18" customHeight="1" x14ac:dyDescent="0.2">
      <c r="B77" s="196"/>
      <c r="C77" s="193" t="s">
        <v>36</v>
      </c>
      <c r="D77" s="183" t="s">
        <v>14</v>
      </c>
      <c r="E77" s="187">
        <v>12</v>
      </c>
      <c r="F77" s="185">
        <v>5000</v>
      </c>
      <c r="G77" s="185">
        <v>60000</v>
      </c>
    </row>
    <row r="78" spans="2:7" s="158" customFormat="1" ht="18" customHeight="1" x14ac:dyDescent="0.2">
      <c r="B78" s="281" t="s">
        <v>37</v>
      </c>
      <c r="C78" s="282"/>
      <c r="D78" s="282"/>
      <c r="E78" s="282"/>
      <c r="F78" s="283"/>
      <c r="G78" s="186">
        <f>SUM(G76:G77)</f>
        <v>655000</v>
      </c>
    </row>
    <row r="79" spans="2:7" s="158" customFormat="1" ht="18" customHeight="1" x14ac:dyDescent="0.2">
      <c r="B79" s="196">
        <v>45034</v>
      </c>
      <c r="C79" s="193" t="s">
        <v>192</v>
      </c>
      <c r="D79" s="183" t="s">
        <v>14</v>
      </c>
      <c r="E79" s="187">
        <v>7</v>
      </c>
      <c r="F79" s="185">
        <v>85000</v>
      </c>
      <c r="G79" s="185">
        <v>595000</v>
      </c>
    </row>
    <row r="80" spans="2:7" s="158" customFormat="1" ht="18" customHeight="1" x14ac:dyDescent="0.2">
      <c r="B80" s="196"/>
      <c r="C80" s="193" t="s">
        <v>36</v>
      </c>
      <c r="D80" s="183" t="s">
        <v>14</v>
      </c>
      <c r="E80" s="187">
        <v>14</v>
      </c>
      <c r="F80" s="185">
        <v>5000</v>
      </c>
      <c r="G80" s="185">
        <v>70000</v>
      </c>
    </row>
    <row r="81" spans="2:7" s="158" customFormat="1" ht="18" customHeight="1" x14ac:dyDescent="0.2">
      <c r="B81" s="281" t="s">
        <v>37</v>
      </c>
      <c r="C81" s="282"/>
      <c r="D81" s="282"/>
      <c r="E81" s="282"/>
      <c r="F81" s="283"/>
      <c r="G81" s="186">
        <f>SUM(G79:G80)</f>
        <v>665000</v>
      </c>
    </row>
    <row r="82" spans="2:7" s="158" customFormat="1" ht="18" customHeight="1" x14ac:dyDescent="0.2">
      <c r="B82" s="196">
        <v>45036</v>
      </c>
      <c r="C82" s="193" t="s">
        <v>192</v>
      </c>
      <c r="D82" s="183" t="s">
        <v>14</v>
      </c>
      <c r="E82" s="187">
        <v>7</v>
      </c>
      <c r="F82" s="185">
        <v>85000</v>
      </c>
      <c r="G82" s="185">
        <v>595000</v>
      </c>
    </row>
    <row r="83" spans="2:7" s="158" customFormat="1" ht="18" customHeight="1" x14ac:dyDescent="0.2">
      <c r="B83" s="196"/>
      <c r="C83" s="193" t="s">
        <v>36</v>
      </c>
      <c r="D83" s="183" t="s">
        <v>14</v>
      </c>
      <c r="E83" s="187">
        <v>12</v>
      </c>
      <c r="F83" s="185">
        <v>5000</v>
      </c>
      <c r="G83" s="185">
        <v>60000</v>
      </c>
    </row>
    <row r="84" spans="2:7" s="158" customFormat="1" ht="18" customHeight="1" x14ac:dyDescent="0.2">
      <c r="B84" s="281" t="s">
        <v>37</v>
      </c>
      <c r="C84" s="282"/>
      <c r="D84" s="282"/>
      <c r="E84" s="282"/>
      <c r="F84" s="283"/>
      <c r="G84" s="186">
        <f>SUM(G82:G83)</f>
        <v>655000</v>
      </c>
    </row>
    <row r="85" spans="2:7" s="158" customFormat="1" ht="18" customHeight="1" x14ac:dyDescent="0.2">
      <c r="B85" s="195">
        <v>45038</v>
      </c>
      <c r="C85" s="193" t="s">
        <v>192</v>
      </c>
      <c r="D85" s="183" t="s">
        <v>14</v>
      </c>
      <c r="E85" s="187">
        <v>7</v>
      </c>
      <c r="F85" s="185">
        <v>85000</v>
      </c>
      <c r="G85" s="185">
        <v>595000</v>
      </c>
    </row>
    <row r="86" spans="2:7" s="158" customFormat="1" ht="18" customHeight="1" x14ac:dyDescent="0.2">
      <c r="B86" s="195"/>
      <c r="C86" s="193" t="s">
        <v>38</v>
      </c>
      <c r="D86" s="183" t="s">
        <v>14</v>
      </c>
      <c r="E86" s="187">
        <v>2</v>
      </c>
      <c r="F86" s="185">
        <v>85000</v>
      </c>
      <c r="G86" s="185">
        <v>170000</v>
      </c>
    </row>
    <row r="87" spans="2:7" s="158" customFormat="1" ht="18" customHeight="1" x14ac:dyDescent="0.2">
      <c r="B87" s="195"/>
      <c r="C87" s="193" t="s">
        <v>53</v>
      </c>
      <c r="D87" s="183" t="s">
        <v>14</v>
      </c>
      <c r="E87" s="187">
        <v>1</v>
      </c>
      <c r="F87" s="185">
        <v>22000</v>
      </c>
      <c r="G87" s="185">
        <v>22000</v>
      </c>
    </row>
    <row r="88" spans="2:7" s="158" customFormat="1" ht="18" customHeight="1" x14ac:dyDescent="0.2">
      <c r="B88" s="195"/>
      <c r="C88" s="193" t="s">
        <v>36</v>
      </c>
      <c r="D88" s="183" t="s">
        <v>14</v>
      </c>
      <c r="E88" s="187">
        <v>14</v>
      </c>
      <c r="F88" s="185">
        <v>5000</v>
      </c>
      <c r="G88" s="185">
        <v>70000</v>
      </c>
    </row>
    <row r="89" spans="2:7" s="158" customFormat="1" ht="18" customHeight="1" x14ac:dyDescent="0.2">
      <c r="B89" s="281" t="s">
        <v>37</v>
      </c>
      <c r="C89" s="282"/>
      <c r="D89" s="282"/>
      <c r="E89" s="282"/>
      <c r="F89" s="283"/>
      <c r="G89" s="186">
        <f>SUM(G85:G88)</f>
        <v>857000</v>
      </c>
    </row>
    <row r="90" spans="2:7" s="158" customFormat="1" ht="18" customHeight="1" x14ac:dyDescent="0.2">
      <c r="B90" s="196">
        <v>45041</v>
      </c>
      <c r="C90" s="193" t="s">
        <v>97</v>
      </c>
      <c r="D90" s="183" t="s">
        <v>14</v>
      </c>
      <c r="E90" s="187">
        <v>8</v>
      </c>
      <c r="F90" s="185">
        <v>100000</v>
      </c>
      <c r="G90" s="185">
        <v>800000</v>
      </c>
    </row>
    <row r="91" spans="2:7" s="158" customFormat="1" ht="18" customHeight="1" x14ac:dyDescent="0.2">
      <c r="B91" s="196"/>
      <c r="C91" s="193" t="s">
        <v>193</v>
      </c>
      <c r="D91" s="188"/>
      <c r="E91" s="188"/>
      <c r="F91" s="188"/>
      <c r="G91" s="185">
        <v>275000</v>
      </c>
    </row>
    <row r="92" spans="2:7" s="158" customFormat="1" ht="18" customHeight="1" x14ac:dyDescent="0.2">
      <c r="B92" s="196"/>
      <c r="C92" s="193" t="s">
        <v>36</v>
      </c>
      <c r="D92" s="183" t="s">
        <v>14</v>
      </c>
      <c r="E92" s="187">
        <v>14</v>
      </c>
      <c r="F92" s="185">
        <v>5000</v>
      </c>
      <c r="G92" s="185">
        <v>70000</v>
      </c>
    </row>
    <row r="93" spans="2:7" s="158" customFormat="1" ht="18" customHeight="1" x14ac:dyDescent="0.2">
      <c r="B93" s="281" t="s">
        <v>37</v>
      </c>
      <c r="C93" s="282"/>
      <c r="D93" s="282"/>
      <c r="E93" s="282"/>
      <c r="F93" s="283"/>
      <c r="G93" s="186">
        <f>SUM(G90:G92)</f>
        <v>1145000</v>
      </c>
    </row>
    <row r="94" spans="2:7" s="158" customFormat="1" ht="18" customHeight="1" x14ac:dyDescent="0.2">
      <c r="B94" s="195">
        <v>45043</v>
      </c>
      <c r="C94" s="193" t="s">
        <v>38</v>
      </c>
      <c r="D94" s="183" t="s">
        <v>14</v>
      </c>
      <c r="E94" s="187">
        <v>6</v>
      </c>
      <c r="F94" s="185">
        <v>85000</v>
      </c>
      <c r="G94" s="185">
        <v>510000</v>
      </c>
    </row>
    <row r="95" spans="2:7" s="158" customFormat="1" ht="18" customHeight="1" x14ac:dyDescent="0.2">
      <c r="B95" s="195"/>
      <c r="C95" s="193" t="s">
        <v>195</v>
      </c>
      <c r="D95" s="188"/>
      <c r="E95" s="188"/>
      <c r="F95" s="188"/>
      <c r="G95" s="185">
        <v>119000</v>
      </c>
    </row>
    <row r="96" spans="2:7" s="158" customFormat="1" ht="18" customHeight="1" x14ac:dyDescent="0.2">
      <c r="B96" s="195"/>
      <c r="C96" s="193" t="s">
        <v>36</v>
      </c>
      <c r="D96" s="183" t="s">
        <v>14</v>
      </c>
      <c r="E96" s="187">
        <v>14</v>
      </c>
      <c r="F96" s="185">
        <v>5000</v>
      </c>
      <c r="G96" s="185">
        <v>70000</v>
      </c>
    </row>
    <row r="97" spans="2:7" s="158" customFormat="1" ht="18" customHeight="1" x14ac:dyDescent="0.2">
      <c r="B97" s="197"/>
      <c r="C97" s="189" t="s">
        <v>46</v>
      </c>
      <c r="D97" s="190" t="s">
        <v>39</v>
      </c>
      <c r="E97" s="191">
        <v>150</v>
      </c>
      <c r="F97" s="192">
        <v>1000</v>
      </c>
      <c r="G97" s="192">
        <v>150000</v>
      </c>
    </row>
    <row r="98" spans="2:7" s="158" customFormat="1" ht="18" customHeight="1" x14ac:dyDescent="0.2">
      <c r="B98" s="281" t="s">
        <v>37</v>
      </c>
      <c r="C98" s="282"/>
      <c r="D98" s="282"/>
      <c r="E98" s="282"/>
      <c r="F98" s="283"/>
      <c r="G98" s="186">
        <f>SUM(G94:G97)</f>
        <v>849000</v>
      </c>
    </row>
    <row r="99" spans="2:7" s="158" customFormat="1" ht="18" customHeight="1" x14ac:dyDescent="0.2">
      <c r="B99" s="196">
        <v>45045</v>
      </c>
      <c r="C99" s="193" t="s">
        <v>42</v>
      </c>
      <c r="D99" s="183" t="s">
        <v>14</v>
      </c>
      <c r="E99" s="187">
        <v>7</v>
      </c>
      <c r="F99" s="185">
        <v>85000</v>
      </c>
      <c r="G99" s="185">
        <v>595000</v>
      </c>
    </row>
    <row r="100" spans="2:7" s="158" customFormat="1" ht="18" customHeight="1" x14ac:dyDescent="0.2">
      <c r="B100" s="196"/>
      <c r="C100" s="193" t="s">
        <v>36</v>
      </c>
      <c r="D100" s="183" t="s">
        <v>14</v>
      </c>
      <c r="E100" s="187">
        <v>14</v>
      </c>
      <c r="F100" s="185">
        <v>5000</v>
      </c>
      <c r="G100" s="185">
        <v>70000</v>
      </c>
    </row>
    <row r="101" spans="2:7" s="158" customFormat="1" ht="18" customHeight="1" x14ac:dyDescent="0.2">
      <c r="B101" s="196"/>
      <c r="C101" s="193" t="s">
        <v>236</v>
      </c>
      <c r="D101" s="183" t="s">
        <v>45</v>
      </c>
      <c r="E101" s="187">
        <v>1</v>
      </c>
      <c r="F101" s="185">
        <v>2500000</v>
      </c>
      <c r="G101" s="185">
        <v>2500000</v>
      </c>
    </row>
    <row r="102" spans="2:7" s="158" customFormat="1" ht="18" customHeight="1" x14ac:dyDescent="0.2">
      <c r="B102" s="196"/>
      <c r="C102" s="198" t="s">
        <v>237</v>
      </c>
      <c r="D102" s="183" t="s">
        <v>45</v>
      </c>
      <c r="E102" s="184">
        <v>1</v>
      </c>
      <c r="F102" s="185">
        <v>1500000</v>
      </c>
      <c r="G102" s="185">
        <v>1500000</v>
      </c>
    </row>
    <row r="103" spans="2:7" s="158" customFormat="1" ht="18" customHeight="1" x14ac:dyDescent="0.2">
      <c r="B103" s="284" t="s">
        <v>37</v>
      </c>
      <c r="C103" s="282"/>
      <c r="D103" s="282"/>
      <c r="E103" s="282"/>
      <c r="F103" s="283"/>
      <c r="G103" s="199">
        <f>SUM(G99:G102)</f>
        <v>4665000</v>
      </c>
    </row>
    <row r="104" spans="2:7" s="158" customFormat="1" ht="18" customHeight="1" x14ac:dyDescent="0.2">
      <c r="B104" s="285" t="s">
        <v>25</v>
      </c>
      <c r="C104" s="286"/>
      <c r="D104" s="286"/>
      <c r="E104" s="286"/>
      <c r="F104" s="287"/>
      <c r="G104" s="200">
        <f>SUM(G103,G98,G93,G89,G84,G81,G78,G75,G71,G68,G64,G61,G58)</f>
        <v>13381000</v>
      </c>
    </row>
  </sheetData>
  <sortState xmlns:xlrd2="http://schemas.microsoft.com/office/spreadsheetml/2017/richdata2" ref="B7:G38">
    <sortCondition ref="B38"/>
  </sortState>
  <mergeCells count="25">
    <mergeCell ref="B44:C44"/>
    <mergeCell ref="B1:F1"/>
    <mergeCell ref="B2:F2"/>
    <mergeCell ref="B3:F3"/>
    <mergeCell ref="B42:C42"/>
    <mergeCell ref="B43:C43"/>
    <mergeCell ref="B104:F104"/>
    <mergeCell ref="B45:C45"/>
    <mergeCell ref="B48:C48"/>
    <mergeCell ref="B49:C49"/>
    <mergeCell ref="B51:G51"/>
    <mergeCell ref="B52:G52"/>
    <mergeCell ref="B75:F75"/>
    <mergeCell ref="B93:F93"/>
    <mergeCell ref="B98:F98"/>
    <mergeCell ref="B103:F103"/>
    <mergeCell ref="B78:F78"/>
    <mergeCell ref="B81:F81"/>
    <mergeCell ref="B84:F84"/>
    <mergeCell ref="B89:F89"/>
    <mergeCell ref="B58:F58"/>
    <mergeCell ref="B61:F61"/>
    <mergeCell ref="B64:F64"/>
    <mergeCell ref="B68:F68"/>
    <mergeCell ref="B71:F71"/>
  </mergeCells>
  <pageMargins left="0.7" right="0.7" top="0.75" bottom="0.75" header="0.3" footer="0.3"/>
  <pageSetup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31901-0381-4CAA-AA33-60F5E08BC84D}">
  <dimension ref="B1:G105"/>
  <sheetViews>
    <sheetView topLeftCell="A3" zoomScale="115" zoomScaleNormal="115" workbookViewId="0">
      <selection activeCell="F6" sqref="F6"/>
    </sheetView>
  </sheetViews>
  <sheetFormatPr defaultRowHeight="15.75" x14ac:dyDescent="0.2"/>
  <cols>
    <col min="1" max="1" width="6.28515625" customWidth="1"/>
    <col min="2" max="2" width="16.28515625" style="14" customWidth="1"/>
    <col min="3" max="3" width="47.28515625" style="6" customWidth="1"/>
    <col min="4" max="4" width="16.28515625" style="47" customWidth="1"/>
    <col min="5" max="5" width="17" style="47" customWidth="1"/>
    <col min="6" max="6" width="16.5703125" style="6" customWidth="1"/>
    <col min="7" max="7" width="17.5703125" style="27" bestFit="1" customWidth="1"/>
  </cols>
  <sheetData>
    <row r="1" spans="2:7" ht="18" customHeight="1" x14ac:dyDescent="0.2">
      <c r="B1" s="211" t="s">
        <v>0</v>
      </c>
      <c r="C1" s="211"/>
      <c r="D1" s="211"/>
      <c r="E1" s="211"/>
      <c r="F1" s="211"/>
    </row>
    <row r="2" spans="2:7" ht="18" customHeight="1" x14ac:dyDescent="0.2">
      <c r="B2" s="211" t="s">
        <v>269</v>
      </c>
      <c r="C2" s="211"/>
      <c r="D2" s="211"/>
      <c r="E2" s="211"/>
      <c r="F2" s="211"/>
    </row>
    <row r="3" spans="2:7" ht="18" customHeight="1" x14ac:dyDescent="0.2">
      <c r="B3" s="211" t="s">
        <v>1</v>
      </c>
      <c r="C3" s="211"/>
      <c r="D3" s="211"/>
      <c r="E3" s="211"/>
      <c r="F3" s="211"/>
    </row>
    <row r="4" spans="2:7" ht="18" customHeight="1" x14ac:dyDescent="0.2">
      <c r="B4" s="28"/>
      <c r="C4" s="28"/>
      <c r="D4" s="40"/>
      <c r="E4" s="40"/>
      <c r="F4" s="28"/>
    </row>
    <row r="5" spans="2:7" ht="18" customHeight="1" x14ac:dyDescent="0.2">
      <c r="B5" s="38" t="s">
        <v>2</v>
      </c>
      <c r="C5" s="39" t="s">
        <v>3</v>
      </c>
      <c r="D5" s="41" t="s">
        <v>4</v>
      </c>
      <c r="E5" s="41" t="s">
        <v>5</v>
      </c>
      <c r="F5" s="39" t="s">
        <v>6</v>
      </c>
      <c r="G5" s="39" t="s">
        <v>136</v>
      </c>
    </row>
    <row r="6" spans="2:7" ht="18" customHeight="1" x14ac:dyDescent="0.2">
      <c r="B6" s="29"/>
      <c r="C6" s="54" t="s">
        <v>270</v>
      </c>
      <c r="D6" s="42"/>
      <c r="E6" s="42"/>
      <c r="F6" s="30">
        <f>'T4.2023'!F39</f>
        <v>29169252</v>
      </c>
      <c r="G6" s="149"/>
    </row>
    <row r="7" spans="2:7" ht="18" customHeight="1" x14ac:dyDescent="0.2">
      <c r="B7" s="49">
        <v>45048</v>
      </c>
      <c r="C7" s="71" t="s">
        <v>275</v>
      </c>
      <c r="D7" s="51"/>
      <c r="E7" s="51">
        <v>790000</v>
      </c>
      <c r="F7" s="31">
        <f t="shared" ref="F7:F35" si="0">F6+D7-E7</f>
        <v>28379252</v>
      </c>
      <c r="G7" s="149" t="s">
        <v>153</v>
      </c>
    </row>
    <row r="8" spans="2:7" ht="18" customHeight="1" x14ac:dyDescent="0.2">
      <c r="B8" s="49">
        <v>45048</v>
      </c>
      <c r="C8" s="71" t="s">
        <v>291</v>
      </c>
      <c r="D8" s="51">
        <v>260000</v>
      </c>
      <c r="E8" s="51"/>
      <c r="F8" s="31">
        <f t="shared" si="0"/>
        <v>28639252</v>
      </c>
      <c r="G8" s="149" t="s">
        <v>151</v>
      </c>
    </row>
    <row r="9" spans="2:7" ht="18" customHeight="1" x14ac:dyDescent="0.2">
      <c r="B9" s="49">
        <v>45050</v>
      </c>
      <c r="C9" s="71" t="s">
        <v>276</v>
      </c>
      <c r="D9" s="51"/>
      <c r="E9" s="51">
        <v>770000</v>
      </c>
      <c r="F9" s="31">
        <f t="shared" si="0"/>
        <v>27869252</v>
      </c>
      <c r="G9" s="149" t="s">
        <v>153</v>
      </c>
    </row>
    <row r="10" spans="2:7" ht="18" customHeight="1" x14ac:dyDescent="0.2">
      <c r="B10" s="49">
        <v>45050</v>
      </c>
      <c r="C10" s="71" t="s">
        <v>288</v>
      </c>
      <c r="D10" s="51">
        <v>1000000</v>
      </c>
      <c r="E10" s="51"/>
      <c r="F10" s="31">
        <f t="shared" si="0"/>
        <v>28869252</v>
      </c>
      <c r="G10" s="149" t="s">
        <v>10</v>
      </c>
    </row>
    <row r="11" spans="2:7" ht="18" customHeight="1" x14ac:dyDescent="0.2">
      <c r="B11" s="49">
        <v>45050</v>
      </c>
      <c r="C11" s="71" t="s">
        <v>290</v>
      </c>
      <c r="D11" s="51">
        <v>100000</v>
      </c>
      <c r="E11" s="51"/>
      <c r="F11" s="31">
        <f t="shared" si="0"/>
        <v>28969252</v>
      </c>
      <c r="G11" s="149" t="s">
        <v>10</v>
      </c>
    </row>
    <row r="12" spans="2:7" ht="18" customHeight="1" x14ac:dyDescent="0.2">
      <c r="B12" s="49">
        <v>45050</v>
      </c>
      <c r="C12" s="71" t="s">
        <v>292</v>
      </c>
      <c r="D12" s="51">
        <v>290000</v>
      </c>
      <c r="E12" s="51"/>
      <c r="F12" s="31">
        <f t="shared" si="0"/>
        <v>29259252</v>
      </c>
      <c r="G12" s="149" t="s">
        <v>151</v>
      </c>
    </row>
    <row r="13" spans="2:7" ht="18" customHeight="1" x14ac:dyDescent="0.2">
      <c r="B13" s="49">
        <v>45052</v>
      </c>
      <c r="C13" s="71" t="s">
        <v>277</v>
      </c>
      <c r="D13" s="51"/>
      <c r="E13" s="51">
        <v>665000</v>
      </c>
      <c r="F13" s="31">
        <f t="shared" si="0"/>
        <v>28594252</v>
      </c>
      <c r="G13" s="149" t="s">
        <v>153</v>
      </c>
    </row>
    <row r="14" spans="2:7" ht="18" customHeight="1" x14ac:dyDescent="0.2">
      <c r="B14" s="49">
        <v>45052</v>
      </c>
      <c r="C14" s="71" t="s">
        <v>293</v>
      </c>
      <c r="D14" s="51">
        <v>310000</v>
      </c>
      <c r="E14" s="51"/>
      <c r="F14" s="31">
        <f t="shared" si="0"/>
        <v>28904252</v>
      </c>
      <c r="G14" s="149" t="s">
        <v>151</v>
      </c>
    </row>
    <row r="15" spans="2:7" ht="18" customHeight="1" x14ac:dyDescent="0.2">
      <c r="B15" s="49">
        <v>45055</v>
      </c>
      <c r="C15" s="71" t="s">
        <v>278</v>
      </c>
      <c r="D15" s="51"/>
      <c r="E15" s="51">
        <v>755000</v>
      </c>
      <c r="F15" s="31">
        <f t="shared" si="0"/>
        <v>28149252</v>
      </c>
      <c r="G15" s="149" t="s">
        <v>153</v>
      </c>
    </row>
    <row r="16" spans="2:7" ht="18" customHeight="1" x14ac:dyDescent="0.2">
      <c r="B16" s="49">
        <v>45055</v>
      </c>
      <c r="C16" s="71" t="s">
        <v>294</v>
      </c>
      <c r="D16" s="51">
        <v>310000</v>
      </c>
      <c r="E16" s="51"/>
      <c r="F16" s="31">
        <f t="shared" si="0"/>
        <v>28459252</v>
      </c>
      <c r="G16" s="149" t="s">
        <v>151</v>
      </c>
    </row>
    <row r="17" spans="2:7" ht="18" customHeight="1" x14ac:dyDescent="0.2">
      <c r="B17" s="49">
        <v>45057</v>
      </c>
      <c r="C17" s="71" t="s">
        <v>279</v>
      </c>
      <c r="D17" s="51"/>
      <c r="E17" s="51">
        <v>1082000</v>
      </c>
      <c r="F17" s="31">
        <f t="shared" si="0"/>
        <v>27377252</v>
      </c>
      <c r="G17" s="149" t="s">
        <v>153</v>
      </c>
    </row>
    <row r="18" spans="2:7" ht="18" customHeight="1" x14ac:dyDescent="0.2">
      <c r="B18" s="49">
        <v>45057</v>
      </c>
      <c r="C18" s="71" t="s">
        <v>295</v>
      </c>
      <c r="D18" s="51">
        <v>320000</v>
      </c>
      <c r="E18" s="51"/>
      <c r="F18" s="31">
        <f t="shared" si="0"/>
        <v>27697252</v>
      </c>
      <c r="G18" s="149" t="s">
        <v>151</v>
      </c>
    </row>
    <row r="19" spans="2:7" ht="18" customHeight="1" x14ac:dyDescent="0.2">
      <c r="B19" s="49">
        <v>45059</v>
      </c>
      <c r="C19" s="71" t="s">
        <v>280</v>
      </c>
      <c r="D19" s="51"/>
      <c r="E19" s="51">
        <v>1026000</v>
      </c>
      <c r="F19" s="31">
        <f t="shared" si="0"/>
        <v>26671252</v>
      </c>
      <c r="G19" s="149" t="s">
        <v>153</v>
      </c>
    </row>
    <row r="20" spans="2:7" ht="18" customHeight="1" x14ac:dyDescent="0.2">
      <c r="B20" s="49">
        <v>45059</v>
      </c>
      <c r="C20" s="71" t="s">
        <v>296</v>
      </c>
      <c r="D20" s="51">
        <v>330000</v>
      </c>
      <c r="E20" s="51"/>
      <c r="F20" s="31">
        <f t="shared" si="0"/>
        <v>27001252</v>
      </c>
      <c r="G20" s="149" t="s">
        <v>151</v>
      </c>
    </row>
    <row r="21" spans="2:7" ht="18" customHeight="1" x14ac:dyDescent="0.2">
      <c r="B21" s="49">
        <v>45062</v>
      </c>
      <c r="C21" s="71" t="s">
        <v>281</v>
      </c>
      <c r="D21" s="51"/>
      <c r="E21" s="51">
        <v>733000</v>
      </c>
      <c r="F21" s="31">
        <f t="shared" si="0"/>
        <v>26268252</v>
      </c>
      <c r="G21" s="149" t="s">
        <v>153</v>
      </c>
    </row>
    <row r="22" spans="2:7" ht="18" customHeight="1" x14ac:dyDescent="0.2">
      <c r="B22" s="49">
        <v>45062</v>
      </c>
      <c r="C22" s="71" t="s">
        <v>297</v>
      </c>
      <c r="D22" s="51">
        <v>310000</v>
      </c>
      <c r="E22" s="51"/>
      <c r="F22" s="31">
        <f t="shared" si="0"/>
        <v>26578252</v>
      </c>
      <c r="G22" s="149" t="s">
        <v>151</v>
      </c>
    </row>
    <row r="23" spans="2:7" ht="18" customHeight="1" x14ac:dyDescent="0.2">
      <c r="B23" s="49">
        <v>45064</v>
      </c>
      <c r="C23" s="71" t="s">
        <v>282</v>
      </c>
      <c r="D23" s="51"/>
      <c r="E23" s="51">
        <v>665000</v>
      </c>
      <c r="F23" s="31">
        <f t="shared" si="0"/>
        <v>25913252</v>
      </c>
      <c r="G23" s="149" t="s">
        <v>153</v>
      </c>
    </row>
    <row r="24" spans="2:7" ht="18" customHeight="1" x14ac:dyDescent="0.2">
      <c r="B24" s="49">
        <v>45064</v>
      </c>
      <c r="C24" s="71" t="s">
        <v>298</v>
      </c>
      <c r="D24" s="51">
        <v>320000</v>
      </c>
      <c r="E24" s="51"/>
      <c r="F24" s="31">
        <f t="shared" si="0"/>
        <v>26233252</v>
      </c>
      <c r="G24" s="149" t="s">
        <v>151</v>
      </c>
    </row>
    <row r="25" spans="2:7" ht="18" customHeight="1" x14ac:dyDescent="0.2">
      <c r="B25" s="49">
        <v>45066</v>
      </c>
      <c r="C25" s="71" t="s">
        <v>283</v>
      </c>
      <c r="D25" s="51"/>
      <c r="E25" s="51">
        <v>665000</v>
      </c>
      <c r="F25" s="31">
        <f t="shared" si="0"/>
        <v>25568252</v>
      </c>
      <c r="G25" s="149" t="s">
        <v>153</v>
      </c>
    </row>
    <row r="26" spans="2:7" ht="18" customHeight="1" x14ac:dyDescent="0.2">
      <c r="B26" s="49">
        <v>45066</v>
      </c>
      <c r="C26" s="71" t="s">
        <v>299</v>
      </c>
      <c r="D26" s="51">
        <v>310000</v>
      </c>
      <c r="E26" s="51"/>
      <c r="F26" s="31">
        <f t="shared" si="0"/>
        <v>25878252</v>
      </c>
      <c r="G26" s="149" t="s">
        <v>151</v>
      </c>
    </row>
    <row r="27" spans="2:7" ht="18" customHeight="1" x14ac:dyDescent="0.2">
      <c r="B27" s="49">
        <v>45069</v>
      </c>
      <c r="C27" s="71" t="s">
        <v>284</v>
      </c>
      <c r="D27" s="51"/>
      <c r="E27" s="51">
        <v>875000</v>
      </c>
      <c r="F27" s="31">
        <f t="shared" si="0"/>
        <v>25003252</v>
      </c>
      <c r="G27" s="149" t="s">
        <v>153</v>
      </c>
    </row>
    <row r="28" spans="2:7" ht="18" customHeight="1" x14ac:dyDescent="0.2">
      <c r="B28" s="49">
        <v>45069</v>
      </c>
      <c r="C28" s="71" t="s">
        <v>289</v>
      </c>
      <c r="D28" s="51">
        <v>1000000</v>
      </c>
      <c r="E28" s="51"/>
      <c r="F28" s="31">
        <f t="shared" si="0"/>
        <v>26003252</v>
      </c>
      <c r="G28" s="149" t="s">
        <v>10</v>
      </c>
    </row>
    <row r="29" spans="2:7" ht="18" customHeight="1" x14ac:dyDescent="0.2">
      <c r="B29" s="49">
        <v>45069</v>
      </c>
      <c r="C29" s="71" t="s">
        <v>300</v>
      </c>
      <c r="D29" s="51">
        <v>270000</v>
      </c>
      <c r="E29" s="51"/>
      <c r="F29" s="31">
        <f t="shared" si="0"/>
        <v>26273252</v>
      </c>
      <c r="G29" s="149" t="s">
        <v>151</v>
      </c>
    </row>
    <row r="30" spans="2:7" ht="18" customHeight="1" x14ac:dyDescent="0.2">
      <c r="B30" s="49">
        <v>45071</v>
      </c>
      <c r="C30" s="71" t="s">
        <v>285</v>
      </c>
      <c r="D30" s="51"/>
      <c r="E30" s="51">
        <v>815000</v>
      </c>
      <c r="F30" s="31">
        <f t="shared" si="0"/>
        <v>25458252</v>
      </c>
      <c r="G30" s="149" t="s">
        <v>153</v>
      </c>
    </row>
    <row r="31" spans="2:7" ht="18" customHeight="1" x14ac:dyDescent="0.2">
      <c r="B31" s="49">
        <v>45071</v>
      </c>
      <c r="C31" s="71" t="s">
        <v>301</v>
      </c>
      <c r="D31" s="51">
        <v>320000</v>
      </c>
      <c r="E31" s="51"/>
      <c r="F31" s="31">
        <f t="shared" si="0"/>
        <v>25778252</v>
      </c>
      <c r="G31" s="149" t="s">
        <v>151</v>
      </c>
    </row>
    <row r="32" spans="2:7" ht="18" customHeight="1" x14ac:dyDescent="0.2">
      <c r="B32" s="49">
        <v>45073</v>
      </c>
      <c r="C32" s="71" t="s">
        <v>286</v>
      </c>
      <c r="D32" s="51"/>
      <c r="E32" s="51">
        <v>750000</v>
      </c>
      <c r="F32" s="31">
        <f t="shared" si="0"/>
        <v>25028252</v>
      </c>
      <c r="G32" s="149" t="s">
        <v>153</v>
      </c>
    </row>
    <row r="33" spans="2:7" ht="18" customHeight="1" x14ac:dyDescent="0.2">
      <c r="B33" s="49">
        <v>45073</v>
      </c>
      <c r="C33" s="71" t="s">
        <v>302</v>
      </c>
      <c r="D33" s="51">
        <v>320000</v>
      </c>
      <c r="E33" s="51"/>
      <c r="F33" s="31">
        <f t="shared" si="0"/>
        <v>25348252</v>
      </c>
      <c r="G33" s="149" t="s">
        <v>151</v>
      </c>
    </row>
    <row r="34" spans="2:7" ht="18" customHeight="1" x14ac:dyDescent="0.2">
      <c r="B34" s="49">
        <v>45076</v>
      </c>
      <c r="C34" s="71" t="s">
        <v>287</v>
      </c>
      <c r="D34" s="51"/>
      <c r="E34" s="51">
        <v>4962000</v>
      </c>
      <c r="F34" s="31">
        <f t="shared" si="0"/>
        <v>20386252</v>
      </c>
      <c r="G34" s="149" t="s">
        <v>153</v>
      </c>
    </row>
    <row r="35" spans="2:7" ht="18" customHeight="1" x14ac:dyDescent="0.2">
      <c r="B35" s="49">
        <v>45076</v>
      </c>
      <c r="C35" s="71" t="s">
        <v>303</v>
      </c>
      <c r="D35" s="51">
        <v>310000</v>
      </c>
      <c r="E35" s="51"/>
      <c r="F35" s="31">
        <f t="shared" si="0"/>
        <v>20696252</v>
      </c>
      <c r="G35" s="149" t="s">
        <v>151</v>
      </c>
    </row>
    <row r="36" spans="2:7" ht="18" customHeight="1" x14ac:dyDescent="0.2">
      <c r="B36" s="55"/>
      <c r="C36" s="60" t="s">
        <v>7</v>
      </c>
      <c r="D36" s="43">
        <f>SUM(D7:D35)</f>
        <v>6080000</v>
      </c>
      <c r="E36" s="43">
        <f>SUM(E7:E35)</f>
        <v>14553000</v>
      </c>
      <c r="F36" s="32">
        <f>F6+D36-E36</f>
        <v>20696252</v>
      </c>
      <c r="G36" s="149"/>
    </row>
    <row r="37" spans="2:7" ht="18" customHeight="1" x14ac:dyDescent="0.2">
      <c r="B37" s="79"/>
      <c r="C37" s="80"/>
      <c r="D37" s="81"/>
      <c r="E37" s="81"/>
      <c r="F37" s="82"/>
    </row>
    <row r="38" spans="2:7" ht="18" customHeight="1" x14ac:dyDescent="0.2">
      <c r="B38" s="56"/>
      <c r="C38" s="33"/>
      <c r="D38" s="44"/>
      <c r="E38" s="44"/>
      <c r="F38" s="34"/>
    </row>
    <row r="39" spans="2:7" ht="18" customHeight="1" x14ac:dyDescent="0.2">
      <c r="B39" s="212" t="s">
        <v>3</v>
      </c>
      <c r="C39" s="212"/>
      <c r="D39" s="41" t="s">
        <v>4</v>
      </c>
      <c r="E39" s="41" t="s">
        <v>5</v>
      </c>
      <c r="F39" s="39" t="s">
        <v>6</v>
      </c>
    </row>
    <row r="40" spans="2:7" ht="18" customHeight="1" x14ac:dyDescent="0.2">
      <c r="B40" s="213" t="s">
        <v>8</v>
      </c>
      <c r="C40" s="213"/>
      <c r="D40" s="45"/>
      <c r="E40" s="45"/>
      <c r="F40" s="35">
        <f>F6</f>
        <v>29169252</v>
      </c>
    </row>
    <row r="41" spans="2:7" ht="18" customHeight="1" x14ac:dyDescent="0.2">
      <c r="B41" s="214" t="s">
        <v>9</v>
      </c>
      <c r="C41" s="214"/>
      <c r="D41" s="46">
        <f>SUMIF(G7:G35,"CMTX",D7:D35)</f>
        <v>0</v>
      </c>
      <c r="E41" s="46"/>
      <c r="F41" s="35"/>
      <c r="G41" s="68"/>
    </row>
    <row r="42" spans="2:7" ht="18" customHeight="1" x14ac:dyDescent="0.2">
      <c r="B42" s="214" t="s">
        <v>10</v>
      </c>
      <c r="C42" s="214"/>
      <c r="D42" s="46">
        <f>SUMIF(G7:G35,"CMKTX",D7:D35)</f>
        <v>2100000</v>
      </c>
      <c r="E42" s="46"/>
      <c r="F42" s="35"/>
    </row>
    <row r="43" spans="2:7" ht="18" customHeight="1" x14ac:dyDescent="0.2">
      <c r="B43" s="123" t="s">
        <v>122</v>
      </c>
      <c r="C43" s="124"/>
      <c r="D43" s="46">
        <f>SUMIF(G7:G35,"HO TRO",D7:D35)</f>
        <v>0</v>
      </c>
      <c r="E43" s="46"/>
      <c r="F43" s="35"/>
    </row>
    <row r="44" spans="2:7" ht="18" customHeight="1" x14ac:dyDescent="0.2">
      <c r="B44" s="61" t="s">
        <v>41</v>
      </c>
      <c r="C44" s="165">
        <f>D44/2000</f>
        <v>1990</v>
      </c>
      <c r="D44" s="46">
        <f>SUMIF(G7:G35,"COM",D7:D35)</f>
        <v>3980000</v>
      </c>
      <c r="E44" s="46"/>
      <c r="F44" s="35"/>
    </row>
    <row r="45" spans="2:7" ht="18" customHeight="1" x14ac:dyDescent="0.2">
      <c r="B45" s="214" t="s">
        <v>11</v>
      </c>
      <c r="C45" s="214"/>
      <c r="D45" s="46"/>
      <c r="E45" s="46">
        <f>E36</f>
        <v>14553000</v>
      </c>
      <c r="F45" s="35"/>
    </row>
    <row r="46" spans="2:7" ht="18" customHeight="1" x14ac:dyDescent="0.2">
      <c r="B46" s="215" t="s">
        <v>305</v>
      </c>
      <c r="C46" s="215"/>
      <c r="D46" s="43">
        <f>SUM(D41:D45)</f>
        <v>6080000</v>
      </c>
      <c r="E46" s="43">
        <f>SUM(E41:E45)</f>
        <v>14553000</v>
      </c>
      <c r="F46" s="32">
        <f>F40+D46-E46</f>
        <v>20696252</v>
      </c>
    </row>
    <row r="47" spans="2:7" ht="18" customHeight="1" x14ac:dyDescent="0.2">
      <c r="C47" s="36"/>
    </row>
    <row r="48" spans="2:7" ht="18" customHeight="1" x14ac:dyDescent="0.2">
      <c r="B48" s="210" t="s">
        <v>29</v>
      </c>
      <c r="C48" s="210"/>
      <c r="D48" s="210"/>
      <c r="E48" s="210"/>
      <c r="F48" s="210"/>
      <c r="G48" s="210"/>
    </row>
    <row r="49" spans="2:7" ht="18" customHeight="1" x14ac:dyDescent="0.2">
      <c r="B49" s="210" t="str">
        <f>B2</f>
        <v>THÁNG 5/2023</v>
      </c>
      <c r="C49" s="210"/>
      <c r="D49" s="210"/>
      <c r="E49" s="210"/>
      <c r="F49" s="210"/>
      <c r="G49" s="210"/>
    </row>
    <row r="50" spans="2:7" ht="18" customHeight="1" x14ac:dyDescent="0.25">
      <c r="B50" s="5"/>
      <c r="D50" s="48"/>
      <c r="G50" s="8" t="s">
        <v>12</v>
      </c>
    </row>
    <row r="51" spans="2:7" s="158" customFormat="1" ht="18" customHeight="1" x14ac:dyDescent="0.2">
      <c r="B51" s="194" t="s">
        <v>31</v>
      </c>
      <c r="C51" s="181" t="s">
        <v>23</v>
      </c>
      <c r="D51" s="181" t="s">
        <v>13</v>
      </c>
      <c r="E51" s="181" t="s">
        <v>32</v>
      </c>
      <c r="F51" s="182" t="s">
        <v>33</v>
      </c>
      <c r="G51" s="180" t="s">
        <v>34</v>
      </c>
    </row>
    <row r="52" spans="2:7" s="158" customFormat="1" ht="18" customHeight="1" x14ac:dyDescent="0.2">
      <c r="B52" s="201">
        <v>45048</v>
      </c>
      <c r="C52" s="193" t="s">
        <v>50</v>
      </c>
      <c r="D52" s="183" t="s">
        <v>14</v>
      </c>
      <c r="E52" s="184">
        <v>18</v>
      </c>
      <c r="F52" s="185">
        <v>40000</v>
      </c>
      <c r="G52" s="185">
        <v>720000</v>
      </c>
    </row>
    <row r="53" spans="2:7" s="158" customFormat="1" ht="18" customHeight="1" x14ac:dyDescent="0.2">
      <c r="B53" s="201"/>
      <c r="C53" s="193" t="s">
        <v>36</v>
      </c>
      <c r="D53" s="183" t="s">
        <v>14</v>
      </c>
      <c r="E53" s="184">
        <v>14</v>
      </c>
      <c r="F53" s="185">
        <v>5000</v>
      </c>
      <c r="G53" s="185">
        <v>70000</v>
      </c>
    </row>
    <row r="54" spans="2:7" s="158" customFormat="1" ht="18" customHeight="1" x14ac:dyDescent="0.2">
      <c r="B54" s="201"/>
      <c r="C54" s="289" t="s">
        <v>37</v>
      </c>
      <c r="D54" s="289"/>
      <c r="E54" s="289"/>
      <c r="F54" s="290"/>
      <c r="G54" s="186">
        <f>SUM(G52:G53)</f>
        <v>790000</v>
      </c>
    </row>
    <row r="55" spans="2:7" s="158" customFormat="1" ht="18" customHeight="1" x14ac:dyDescent="0.2">
      <c r="B55" s="201">
        <v>45050</v>
      </c>
      <c r="C55" s="193" t="s">
        <v>97</v>
      </c>
      <c r="D55" s="183" t="s">
        <v>14</v>
      </c>
      <c r="E55" s="187">
        <v>7</v>
      </c>
      <c r="F55" s="185">
        <v>100000</v>
      </c>
      <c r="G55" s="185">
        <v>700000</v>
      </c>
    </row>
    <row r="56" spans="2:7" s="158" customFormat="1" ht="18" customHeight="1" x14ac:dyDescent="0.2">
      <c r="B56" s="201"/>
      <c r="C56" s="193" t="s">
        <v>36</v>
      </c>
      <c r="D56" s="183" t="s">
        <v>14</v>
      </c>
      <c r="E56" s="187">
        <v>14</v>
      </c>
      <c r="F56" s="185">
        <v>5000</v>
      </c>
      <c r="G56" s="185">
        <v>70000</v>
      </c>
    </row>
    <row r="57" spans="2:7" s="158" customFormat="1" ht="18" customHeight="1" x14ac:dyDescent="0.2">
      <c r="B57" s="201"/>
      <c r="C57" s="289" t="s">
        <v>37</v>
      </c>
      <c r="D57" s="289"/>
      <c r="E57" s="289"/>
      <c r="F57" s="290"/>
      <c r="G57" s="186">
        <f>SUM(G55:G56)</f>
        <v>770000</v>
      </c>
    </row>
    <row r="58" spans="2:7" s="158" customFormat="1" ht="18" customHeight="1" x14ac:dyDescent="0.2">
      <c r="B58" s="201">
        <v>45052</v>
      </c>
      <c r="C58" s="193" t="s">
        <v>42</v>
      </c>
      <c r="D58" s="183" t="s">
        <v>14</v>
      </c>
      <c r="E58" s="184">
        <v>7</v>
      </c>
      <c r="F58" s="185">
        <v>85000</v>
      </c>
      <c r="G58" s="185">
        <v>595000</v>
      </c>
    </row>
    <row r="59" spans="2:7" s="158" customFormat="1" ht="18" customHeight="1" x14ac:dyDescent="0.2">
      <c r="B59" s="201"/>
      <c r="C59" s="193" t="s">
        <v>36</v>
      </c>
      <c r="D59" s="183" t="s">
        <v>14</v>
      </c>
      <c r="E59" s="184">
        <v>14</v>
      </c>
      <c r="F59" s="185">
        <v>5000</v>
      </c>
      <c r="G59" s="185">
        <v>70000</v>
      </c>
    </row>
    <row r="60" spans="2:7" s="158" customFormat="1" ht="18" customHeight="1" x14ac:dyDescent="0.2">
      <c r="B60" s="201"/>
      <c r="C60" s="289" t="s">
        <v>37</v>
      </c>
      <c r="D60" s="289"/>
      <c r="E60" s="289"/>
      <c r="F60" s="290"/>
      <c r="G60" s="186">
        <f>SUM(G58:G59)</f>
        <v>665000</v>
      </c>
    </row>
    <row r="61" spans="2:7" s="158" customFormat="1" ht="18" customHeight="1" x14ac:dyDescent="0.2">
      <c r="B61" s="202">
        <v>45055</v>
      </c>
      <c r="C61" s="193" t="s">
        <v>38</v>
      </c>
      <c r="D61" s="183" t="s">
        <v>14</v>
      </c>
      <c r="E61" s="187">
        <v>7</v>
      </c>
      <c r="F61" s="185">
        <v>85000</v>
      </c>
      <c r="G61" s="185">
        <v>595000</v>
      </c>
    </row>
    <row r="62" spans="2:7" s="158" customFormat="1" ht="18" customHeight="1" x14ac:dyDescent="0.2">
      <c r="B62" s="202"/>
      <c r="C62" s="193" t="s">
        <v>109</v>
      </c>
      <c r="D62" s="183" t="s">
        <v>14</v>
      </c>
      <c r="E62" s="187">
        <v>1</v>
      </c>
      <c r="F62" s="185">
        <v>40000</v>
      </c>
      <c r="G62" s="185">
        <v>40000</v>
      </c>
    </row>
    <row r="63" spans="2:7" s="158" customFormat="1" ht="18" customHeight="1" x14ac:dyDescent="0.2">
      <c r="B63" s="202"/>
      <c r="C63" s="193" t="s">
        <v>271</v>
      </c>
      <c r="D63" s="183" t="s">
        <v>14</v>
      </c>
      <c r="E63" s="184">
        <v>1.5</v>
      </c>
      <c r="F63" s="185">
        <v>20000</v>
      </c>
      <c r="G63" s="185">
        <v>30000</v>
      </c>
    </row>
    <row r="64" spans="2:7" s="158" customFormat="1" ht="18" customHeight="1" x14ac:dyDescent="0.2">
      <c r="B64" s="202"/>
      <c r="C64" s="193" t="s">
        <v>53</v>
      </c>
      <c r="D64" s="183" t="s">
        <v>14</v>
      </c>
      <c r="E64" s="187">
        <v>1</v>
      </c>
      <c r="F64" s="185">
        <v>20000</v>
      </c>
      <c r="G64" s="185">
        <v>20000</v>
      </c>
    </row>
    <row r="65" spans="2:7" s="158" customFormat="1" ht="18" customHeight="1" x14ac:dyDescent="0.2">
      <c r="B65" s="202"/>
      <c r="C65" s="193" t="s">
        <v>36</v>
      </c>
      <c r="D65" s="183" t="s">
        <v>14</v>
      </c>
      <c r="E65" s="187">
        <v>14</v>
      </c>
      <c r="F65" s="185">
        <v>5000</v>
      </c>
      <c r="G65" s="185">
        <v>70000</v>
      </c>
    </row>
    <row r="66" spans="2:7" s="158" customFormat="1" ht="18" customHeight="1" x14ac:dyDescent="0.2">
      <c r="B66" s="202"/>
      <c r="C66" s="289" t="s">
        <v>37</v>
      </c>
      <c r="D66" s="289"/>
      <c r="E66" s="289"/>
      <c r="F66" s="290"/>
      <c r="G66" s="186">
        <f>SUM(G61:G65)</f>
        <v>755000</v>
      </c>
    </row>
    <row r="67" spans="2:7" s="158" customFormat="1" ht="18" customHeight="1" x14ac:dyDescent="0.2">
      <c r="B67" s="203">
        <v>45057</v>
      </c>
      <c r="C67" s="193" t="s">
        <v>38</v>
      </c>
      <c r="D67" s="183" t="s">
        <v>14</v>
      </c>
      <c r="E67" s="187">
        <v>6</v>
      </c>
      <c r="F67" s="185">
        <v>85000</v>
      </c>
      <c r="G67" s="185">
        <v>510000</v>
      </c>
    </row>
    <row r="68" spans="2:7" s="158" customFormat="1" ht="18" customHeight="1" x14ac:dyDescent="0.2">
      <c r="B68" s="203"/>
      <c r="C68" s="193" t="s">
        <v>46</v>
      </c>
      <c r="D68" s="183" t="s">
        <v>39</v>
      </c>
      <c r="E68" s="187">
        <v>150</v>
      </c>
      <c r="F68" s="185">
        <v>1000</v>
      </c>
      <c r="G68" s="185">
        <v>150000</v>
      </c>
    </row>
    <row r="69" spans="2:7" s="158" customFormat="1" ht="18" customHeight="1" x14ac:dyDescent="0.2">
      <c r="B69" s="203"/>
      <c r="C69" s="193" t="s">
        <v>164</v>
      </c>
      <c r="D69" s="188"/>
      <c r="E69" s="188"/>
      <c r="F69" s="188"/>
      <c r="G69" s="185">
        <v>352000</v>
      </c>
    </row>
    <row r="70" spans="2:7" s="158" customFormat="1" ht="18" customHeight="1" x14ac:dyDescent="0.2">
      <c r="B70" s="203"/>
      <c r="C70" s="193" t="s">
        <v>36</v>
      </c>
      <c r="D70" s="183" t="s">
        <v>14</v>
      </c>
      <c r="E70" s="187">
        <v>14</v>
      </c>
      <c r="F70" s="185">
        <v>5000</v>
      </c>
      <c r="G70" s="185">
        <v>70000</v>
      </c>
    </row>
    <row r="71" spans="2:7" s="158" customFormat="1" ht="18" customHeight="1" x14ac:dyDescent="0.2">
      <c r="B71" s="203"/>
      <c r="C71" s="289" t="s">
        <v>37</v>
      </c>
      <c r="D71" s="289"/>
      <c r="E71" s="289"/>
      <c r="F71" s="290"/>
      <c r="G71" s="186">
        <f>SUM(G67:G70)</f>
        <v>1082000</v>
      </c>
    </row>
    <row r="72" spans="2:7" s="158" customFormat="1" ht="18" customHeight="1" x14ac:dyDescent="0.2">
      <c r="B72" s="205">
        <v>45059</v>
      </c>
      <c r="C72" s="193" t="s">
        <v>38</v>
      </c>
      <c r="D72" s="183" t="s">
        <v>14</v>
      </c>
      <c r="E72" s="187">
        <v>7</v>
      </c>
      <c r="F72" s="185">
        <v>85000</v>
      </c>
      <c r="G72" s="185">
        <v>595000</v>
      </c>
    </row>
    <row r="73" spans="2:7" s="158" customFormat="1" ht="18" customHeight="1" x14ac:dyDescent="0.2">
      <c r="B73" s="204"/>
      <c r="C73" s="193" t="s">
        <v>193</v>
      </c>
      <c r="D73" s="188"/>
      <c r="E73" s="188"/>
      <c r="F73" s="188"/>
      <c r="G73" s="185">
        <v>361000</v>
      </c>
    </row>
    <row r="74" spans="2:7" s="158" customFormat="1" ht="18" customHeight="1" x14ac:dyDescent="0.2">
      <c r="B74" s="204"/>
      <c r="C74" s="193" t="s">
        <v>36</v>
      </c>
      <c r="D74" s="183" t="s">
        <v>14</v>
      </c>
      <c r="E74" s="187">
        <v>14</v>
      </c>
      <c r="F74" s="185">
        <v>5000</v>
      </c>
      <c r="G74" s="185">
        <v>70000</v>
      </c>
    </row>
    <row r="75" spans="2:7" s="158" customFormat="1" ht="18" customHeight="1" x14ac:dyDescent="0.2">
      <c r="B75" s="204"/>
      <c r="C75" s="289" t="s">
        <v>37</v>
      </c>
      <c r="D75" s="289"/>
      <c r="E75" s="289"/>
      <c r="F75" s="290"/>
      <c r="G75" s="186">
        <f>SUM(G72:G74)</f>
        <v>1026000</v>
      </c>
    </row>
    <row r="76" spans="2:7" s="158" customFormat="1" ht="18" customHeight="1" x14ac:dyDescent="0.2">
      <c r="B76" s="206">
        <v>45062</v>
      </c>
      <c r="C76" s="193" t="s">
        <v>35</v>
      </c>
      <c r="D76" s="183" t="s">
        <v>14</v>
      </c>
      <c r="E76" s="187">
        <v>7</v>
      </c>
      <c r="F76" s="185">
        <v>85000</v>
      </c>
      <c r="G76" s="185">
        <v>595000</v>
      </c>
    </row>
    <row r="77" spans="2:7" s="158" customFormat="1" ht="18" customHeight="1" x14ac:dyDescent="0.2">
      <c r="B77" s="207"/>
      <c r="C77" s="193" t="s">
        <v>53</v>
      </c>
      <c r="D77" s="183" t="s">
        <v>14</v>
      </c>
      <c r="E77" s="187">
        <v>1</v>
      </c>
      <c r="F77" s="185">
        <v>28000</v>
      </c>
      <c r="G77" s="185">
        <v>28000</v>
      </c>
    </row>
    <row r="78" spans="2:7" s="158" customFormat="1" ht="18" customHeight="1" x14ac:dyDescent="0.2">
      <c r="B78" s="207"/>
      <c r="C78" s="193" t="s">
        <v>143</v>
      </c>
      <c r="D78" s="183" t="s">
        <v>14</v>
      </c>
      <c r="E78" s="187">
        <v>1</v>
      </c>
      <c r="F78" s="185">
        <v>40000</v>
      </c>
      <c r="G78" s="185">
        <v>40000</v>
      </c>
    </row>
    <row r="79" spans="2:7" s="158" customFormat="1" ht="18" customHeight="1" x14ac:dyDescent="0.2">
      <c r="B79" s="207"/>
      <c r="C79" s="193" t="s">
        <v>36</v>
      </c>
      <c r="D79" s="183" t="s">
        <v>14</v>
      </c>
      <c r="E79" s="187">
        <v>14</v>
      </c>
      <c r="F79" s="185">
        <v>5000</v>
      </c>
      <c r="G79" s="185">
        <v>70000</v>
      </c>
    </row>
    <row r="80" spans="2:7" s="158" customFormat="1" ht="18" customHeight="1" x14ac:dyDescent="0.2">
      <c r="B80" s="207"/>
      <c r="C80" s="289" t="s">
        <v>37</v>
      </c>
      <c r="D80" s="289"/>
      <c r="E80" s="289"/>
      <c r="F80" s="290"/>
      <c r="G80" s="186">
        <f>SUM(G76:G79)</f>
        <v>733000</v>
      </c>
    </row>
    <row r="81" spans="2:7" s="158" customFormat="1" ht="18" customHeight="1" x14ac:dyDescent="0.2">
      <c r="B81" s="206">
        <v>45064</v>
      </c>
      <c r="C81" s="193" t="s">
        <v>192</v>
      </c>
      <c r="D81" s="183" t="s">
        <v>14</v>
      </c>
      <c r="E81" s="187">
        <v>7</v>
      </c>
      <c r="F81" s="185">
        <v>85000</v>
      </c>
      <c r="G81" s="185">
        <v>595000</v>
      </c>
    </row>
    <row r="82" spans="2:7" s="158" customFormat="1" ht="18" customHeight="1" x14ac:dyDescent="0.2">
      <c r="B82" s="207"/>
      <c r="C82" s="193" t="s">
        <v>36</v>
      </c>
      <c r="D82" s="183" t="s">
        <v>14</v>
      </c>
      <c r="E82" s="187">
        <v>14</v>
      </c>
      <c r="F82" s="185">
        <v>5000</v>
      </c>
      <c r="G82" s="185">
        <v>70000</v>
      </c>
    </row>
    <row r="83" spans="2:7" s="158" customFormat="1" ht="18" customHeight="1" x14ac:dyDescent="0.2">
      <c r="B83" s="207"/>
      <c r="C83" s="289" t="s">
        <v>37</v>
      </c>
      <c r="D83" s="289"/>
      <c r="E83" s="289"/>
      <c r="F83" s="290"/>
      <c r="G83" s="186">
        <f>SUM(G81:G82)</f>
        <v>665000</v>
      </c>
    </row>
    <row r="84" spans="2:7" s="158" customFormat="1" ht="18" customHeight="1" x14ac:dyDescent="0.2">
      <c r="B84" s="206">
        <v>45066</v>
      </c>
      <c r="C84" s="193" t="s">
        <v>192</v>
      </c>
      <c r="D84" s="183" t="s">
        <v>14</v>
      </c>
      <c r="E84" s="187">
        <v>7</v>
      </c>
      <c r="F84" s="185">
        <v>85000</v>
      </c>
      <c r="G84" s="185">
        <v>595000</v>
      </c>
    </row>
    <row r="85" spans="2:7" s="158" customFormat="1" ht="18" customHeight="1" x14ac:dyDescent="0.2">
      <c r="B85" s="207"/>
      <c r="C85" s="193" t="s">
        <v>36</v>
      </c>
      <c r="D85" s="183" t="s">
        <v>14</v>
      </c>
      <c r="E85" s="187">
        <v>14</v>
      </c>
      <c r="F85" s="185">
        <v>5000</v>
      </c>
      <c r="G85" s="185">
        <v>70000</v>
      </c>
    </row>
    <row r="86" spans="2:7" s="158" customFormat="1" ht="18" customHeight="1" x14ac:dyDescent="0.2">
      <c r="B86" s="207"/>
      <c r="C86" s="289" t="s">
        <v>37</v>
      </c>
      <c r="D86" s="289"/>
      <c r="E86" s="289"/>
      <c r="F86" s="290"/>
      <c r="G86" s="186">
        <f>SUM(G84:G85)</f>
        <v>665000</v>
      </c>
    </row>
    <row r="87" spans="2:7" s="158" customFormat="1" ht="18" customHeight="1" x14ac:dyDescent="0.2">
      <c r="B87" s="206">
        <v>45069</v>
      </c>
      <c r="C87" s="193" t="s">
        <v>272</v>
      </c>
      <c r="D87" s="183" t="s">
        <v>14</v>
      </c>
      <c r="E87" s="187">
        <v>13</v>
      </c>
      <c r="F87" s="185">
        <v>50000</v>
      </c>
      <c r="G87" s="185">
        <v>650000</v>
      </c>
    </row>
    <row r="88" spans="2:7" s="158" customFormat="1" ht="18" customHeight="1" x14ac:dyDescent="0.2">
      <c r="B88" s="207"/>
      <c r="C88" s="193" t="s">
        <v>157</v>
      </c>
      <c r="D88" s="183" t="s">
        <v>44</v>
      </c>
      <c r="E88" s="187">
        <v>1</v>
      </c>
      <c r="F88" s="185">
        <v>15000</v>
      </c>
      <c r="G88" s="185">
        <v>15000</v>
      </c>
    </row>
    <row r="89" spans="2:7" s="158" customFormat="1" ht="18" customHeight="1" x14ac:dyDescent="0.2">
      <c r="B89" s="207"/>
      <c r="C89" s="193" t="s">
        <v>188</v>
      </c>
      <c r="D89" s="183" t="s">
        <v>189</v>
      </c>
      <c r="E89" s="187">
        <v>1</v>
      </c>
      <c r="F89" s="185">
        <v>140000</v>
      </c>
      <c r="G89" s="185">
        <v>140000</v>
      </c>
    </row>
    <row r="90" spans="2:7" s="158" customFormat="1" ht="18" customHeight="1" x14ac:dyDescent="0.2">
      <c r="B90" s="207"/>
      <c r="C90" s="193" t="s">
        <v>36</v>
      </c>
      <c r="D90" s="183" t="s">
        <v>14</v>
      </c>
      <c r="E90" s="187">
        <v>14</v>
      </c>
      <c r="F90" s="185">
        <v>5000</v>
      </c>
      <c r="G90" s="185">
        <v>70000</v>
      </c>
    </row>
    <row r="91" spans="2:7" s="158" customFormat="1" ht="18" customHeight="1" x14ac:dyDescent="0.2">
      <c r="B91" s="207"/>
      <c r="C91" s="289" t="s">
        <v>37</v>
      </c>
      <c r="D91" s="289"/>
      <c r="E91" s="289"/>
      <c r="F91" s="290"/>
      <c r="G91" s="186">
        <f>SUM(G87:G90)</f>
        <v>875000</v>
      </c>
    </row>
    <row r="92" spans="2:7" s="158" customFormat="1" ht="18" customHeight="1" x14ac:dyDescent="0.2">
      <c r="B92" s="205">
        <v>45071</v>
      </c>
      <c r="C92" s="193" t="s">
        <v>50</v>
      </c>
      <c r="D92" s="183" t="s">
        <v>14</v>
      </c>
      <c r="E92" s="187">
        <v>18</v>
      </c>
      <c r="F92" s="185">
        <v>40000</v>
      </c>
      <c r="G92" s="185">
        <v>720000</v>
      </c>
    </row>
    <row r="93" spans="2:7" s="158" customFormat="1" ht="18" customHeight="1" x14ac:dyDescent="0.2">
      <c r="B93" s="205"/>
      <c r="C93" s="193" t="s">
        <v>53</v>
      </c>
      <c r="D93" s="183" t="s">
        <v>14</v>
      </c>
      <c r="E93" s="187">
        <v>1</v>
      </c>
      <c r="F93" s="185">
        <v>25000</v>
      </c>
      <c r="G93" s="185">
        <v>25000</v>
      </c>
    </row>
    <row r="94" spans="2:7" s="158" customFormat="1" ht="18" customHeight="1" x14ac:dyDescent="0.2">
      <c r="B94" s="205"/>
      <c r="C94" s="193" t="s">
        <v>36</v>
      </c>
      <c r="D94" s="183" t="s">
        <v>14</v>
      </c>
      <c r="E94" s="187">
        <v>14</v>
      </c>
      <c r="F94" s="185">
        <v>5000</v>
      </c>
      <c r="G94" s="185">
        <v>70000</v>
      </c>
    </row>
    <row r="95" spans="2:7" s="158" customFormat="1" ht="18" customHeight="1" x14ac:dyDescent="0.2">
      <c r="B95" s="205"/>
      <c r="C95" s="289" t="s">
        <v>37</v>
      </c>
      <c r="D95" s="289"/>
      <c r="E95" s="289"/>
      <c r="F95" s="290"/>
      <c r="G95" s="186">
        <f>SUM(G92:G94)</f>
        <v>815000</v>
      </c>
    </row>
    <row r="96" spans="2:7" s="158" customFormat="1" ht="18" customHeight="1" x14ac:dyDescent="0.2">
      <c r="B96" s="205">
        <v>45073</v>
      </c>
      <c r="C96" s="85" t="s">
        <v>42</v>
      </c>
      <c r="D96" s="183" t="s">
        <v>14</v>
      </c>
      <c r="E96" s="187">
        <v>8</v>
      </c>
      <c r="F96" s="185">
        <v>85000</v>
      </c>
      <c r="G96" s="185">
        <v>680000</v>
      </c>
    </row>
    <row r="97" spans="2:7" s="158" customFormat="1" ht="18" customHeight="1" x14ac:dyDescent="0.2">
      <c r="B97" s="205"/>
      <c r="C97" s="85" t="s">
        <v>36</v>
      </c>
      <c r="D97" s="183" t="s">
        <v>14</v>
      </c>
      <c r="E97" s="187">
        <v>14</v>
      </c>
      <c r="F97" s="185">
        <v>5000</v>
      </c>
      <c r="G97" s="185">
        <v>70000</v>
      </c>
    </row>
    <row r="98" spans="2:7" s="158" customFormat="1" ht="18" customHeight="1" x14ac:dyDescent="0.2">
      <c r="B98" s="205"/>
      <c r="C98" s="288" t="s">
        <v>37</v>
      </c>
      <c r="D98" s="289"/>
      <c r="E98" s="289"/>
      <c r="F98" s="290"/>
      <c r="G98" s="186">
        <f>SUM(G96:G97)</f>
        <v>750000</v>
      </c>
    </row>
    <row r="99" spans="2:7" s="158" customFormat="1" ht="18" customHeight="1" x14ac:dyDescent="0.2">
      <c r="B99" s="206">
        <v>45076</v>
      </c>
      <c r="C99" s="193" t="s">
        <v>97</v>
      </c>
      <c r="D99" s="183" t="s">
        <v>14</v>
      </c>
      <c r="E99" s="187">
        <v>8</v>
      </c>
      <c r="F99" s="185">
        <v>100000</v>
      </c>
      <c r="G99" s="185">
        <v>800000</v>
      </c>
    </row>
    <row r="100" spans="2:7" s="158" customFormat="1" ht="18" customHeight="1" x14ac:dyDescent="0.2">
      <c r="B100" s="206"/>
      <c r="C100" s="193" t="s">
        <v>36</v>
      </c>
      <c r="D100" s="183" t="s">
        <v>14</v>
      </c>
      <c r="E100" s="187">
        <v>14</v>
      </c>
      <c r="F100" s="185">
        <v>5000</v>
      </c>
      <c r="G100" s="185">
        <v>70000</v>
      </c>
    </row>
    <row r="101" spans="2:7" s="158" customFormat="1" ht="18" customHeight="1" x14ac:dyDescent="0.2">
      <c r="B101" s="206"/>
      <c r="C101" s="193" t="s">
        <v>195</v>
      </c>
      <c r="D101" s="183"/>
      <c r="E101" s="187"/>
      <c r="F101" s="185"/>
      <c r="G101" s="185">
        <v>92000</v>
      </c>
    </row>
    <row r="102" spans="2:7" s="158" customFormat="1" ht="18" customHeight="1" x14ac:dyDescent="0.2">
      <c r="B102" s="206"/>
      <c r="C102" s="193" t="s">
        <v>273</v>
      </c>
      <c r="D102" s="183" t="s">
        <v>45</v>
      </c>
      <c r="E102" s="187">
        <v>1</v>
      </c>
      <c r="F102" s="185">
        <v>2500000</v>
      </c>
      <c r="G102" s="185">
        <v>2500000</v>
      </c>
    </row>
    <row r="103" spans="2:7" s="158" customFormat="1" ht="18" customHeight="1" x14ac:dyDescent="0.2">
      <c r="B103" s="206"/>
      <c r="C103" s="193" t="s">
        <v>274</v>
      </c>
      <c r="D103" s="183" t="s">
        <v>45</v>
      </c>
      <c r="E103" s="187">
        <v>1</v>
      </c>
      <c r="F103" s="185">
        <v>1500000</v>
      </c>
      <c r="G103" s="185">
        <v>1500000</v>
      </c>
    </row>
    <row r="104" spans="2:7" x14ac:dyDescent="0.2">
      <c r="B104" s="207"/>
      <c r="C104" s="289" t="s">
        <v>37</v>
      </c>
      <c r="D104" s="289"/>
      <c r="E104" s="289"/>
      <c r="F104" s="290"/>
      <c r="G104" s="199">
        <f>SUM(G99:G103)</f>
        <v>4962000</v>
      </c>
    </row>
    <row r="105" spans="2:7" ht="16.5" x14ac:dyDescent="0.2">
      <c r="B105" s="291" t="s">
        <v>25</v>
      </c>
      <c r="C105" s="286"/>
      <c r="D105" s="286"/>
      <c r="E105" s="286"/>
      <c r="F105" s="287"/>
      <c r="G105" s="200">
        <f>SUM(G104,G98,G95,G91,G86,G83,G80,G75,G71,G66,G60,G57,G54)</f>
        <v>14553000</v>
      </c>
    </row>
  </sheetData>
  <sortState xmlns:xlrd2="http://schemas.microsoft.com/office/spreadsheetml/2017/richdata2" ref="B7:G35">
    <sortCondition ref="B7:B35"/>
  </sortState>
  <mergeCells count="25">
    <mergeCell ref="B41:C41"/>
    <mergeCell ref="B1:F1"/>
    <mergeCell ref="B2:F2"/>
    <mergeCell ref="B3:F3"/>
    <mergeCell ref="B39:C39"/>
    <mergeCell ref="B40:C40"/>
    <mergeCell ref="C83:F83"/>
    <mergeCell ref="C71:F71"/>
    <mergeCell ref="C75:F75"/>
    <mergeCell ref="B42:C42"/>
    <mergeCell ref="B45:C45"/>
    <mergeCell ref="B46:C46"/>
    <mergeCell ref="B48:G48"/>
    <mergeCell ref="B49:G49"/>
    <mergeCell ref="C54:F54"/>
    <mergeCell ref="C57:F57"/>
    <mergeCell ref="C60:F60"/>
    <mergeCell ref="C66:F66"/>
    <mergeCell ref="C80:F80"/>
    <mergeCell ref="C98:F98"/>
    <mergeCell ref="C104:F104"/>
    <mergeCell ref="B105:F105"/>
    <mergeCell ref="C86:F86"/>
    <mergeCell ref="C91:F91"/>
    <mergeCell ref="C95:F9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C4BEA-D32D-4274-BB5F-2AD11F305419}">
  <dimension ref="B1:G126"/>
  <sheetViews>
    <sheetView tabSelected="1" topLeftCell="A70" zoomScale="115" zoomScaleNormal="115" workbookViewId="0">
      <selection activeCell="F6" sqref="F6"/>
    </sheetView>
  </sheetViews>
  <sheetFormatPr defaultRowHeight="15.75" x14ac:dyDescent="0.2"/>
  <cols>
    <col min="1" max="1" width="6.28515625" customWidth="1"/>
    <col min="2" max="2" width="16.28515625" style="14" customWidth="1"/>
    <col min="3" max="3" width="47.28515625" style="6" customWidth="1"/>
    <col min="4" max="4" width="16.28515625" style="47" customWidth="1"/>
    <col min="5" max="5" width="17" style="47" customWidth="1"/>
    <col min="6" max="6" width="16.5703125" style="6" customWidth="1"/>
    <col min="7" max="7" width="17.5703125" style="27" bestFit="1" customWidth="1"/>
  </cols>
  <sheetData>
    <row r="1" spans="2:7" ht="18" customHeight="1" x14ac:dyDescent="0.2">
      <c r="B1" s="211" t="s">
        <v>0</v>
      </c>
      <c r="C1" s="211"/>
      <c r="D1" s="211"/>
      <c r="E1" s="211"/>
      <c r="F1" s="211"/>
    </row>
    <row r="2" spans="2:7" ht="18" customHeight="1" x14ac:dyDescent="0.2">
      <c r="B2" s="211" t="s">
        <v>348</v>
      </c>
      <c r="C2" s="211"/>
      <c r="D2" s="211"/>
      <c r="E2" s="211"/>
      <c r="F2" s="211"/>
    </row>
    <row r="3" spans="2:7" ht="18" customHeight="1" x14ac:dyDescent="0.2">
      <c r="B3" s="211" t="s">
        <v>1</v>
      </c>
      <c r="C3" s="211"/>
      <c r="D3" s="211"/>
      <c r="E3" s="211"/>
      <c r="F3" s="211"/>
    </row>
    <row r="4" spans="2:7" ht="18" customHeight="1" x14ac:dyDescent="0.2">
      <c r="B4" s="28"/>
      <c r="C4" s="28"/>
      <c r="D4" s="40"/>
      <c r="E4" s="40"/>
      <c r="F4" s="28"/>
    </row>
    <row r="5" spans="2:7" ht="18" customHeight="1" x14ac:dyDescent="0.2">
      <c r="B5" s="38" t="s">
        <v>2</v>
      </c>
      <c r="C5" s="39" t="s">
        <v>3</v>
      </c>
      <c r="D5" s="41" t="s">
        <v>4</v>
      </c>
      <c r="E5" s="41" t="s">
        <v>5</v>
      </c>
      <c r="F5" s="39" t="s">
        <v>6</v>
      </c>
      <c r="G5" s="39" t="s">
        <v>136</v>
      </c>
    </row>
    <row r="6" spans="2:7" ht="18" customHeight="1" x14ac:dyDescent="0.2">
      <c r="B6" s="29"/>
      <c r="C6" s="54" t="s">
        <v>304</v>
      </c>
      <c r="D6" s="42"/>
      <c r="E6" s="42"/>
      <c r="F6" s="30">
        <f>'T5.2023'!F36</f>
        <v>20696252</v>
      </c>
      <c r="G6" s="149"/>
    </row>
    <row r="7" spans="2:7" ht="18" customHeight="1" x14ac:dyDescent="0.2">
      <c r="B7" s="49">
        <v>45078</v>
      </c>
      <c r="C7" s="71" t="s">
        <v>306</v>
      </c>
      <c r="D7" s="51">
        <v>280000</v>
      </c>
      <c r="E7" s="51"/>
      <c r="F7" s="31">
        <f t="shared" ref="F7:F40" si="0">F6+D7-E7</f>
        <v>20976252</v>
      </c>
      <c r="G7" s="149" t="s">
        <v>151</v>
      </c>
    </row>
    <row r="8" spans="2:7" ht="18" customHeight="1" x14ac:dyDescent="0.2">
      <c r="B8" s="49">
        <v>45078</v>
      </c>
      <c r="C8" s="71" t="s">
        <v>328</v>
      </c>
      <c r="D8" s="51"/>
      <c r="E8" s="51">
        <v>665000</v>
      </c>
      <c r="F8" s="31">
        <f t="shared" si="0"/>
        <v>20311252</v>
      </c>
      <c r="G8" s="149" t="s">
        <v>153</v>
      </c>
    </row>
    <row r="9" spans="2:7" ht="18" customHeight="1" x14ac:dyDescent="0.2">
      <c r="B9" s="49">
        <v>45080</v>
      </c>
      <c r="C9" s="71" t="s">
        <v>307</v>
      </c>
      <c r="D9" s="51">
        <v>310000</v>
      </c>
      <c r="E9" s="51"/>
      <c r="F9" s="31">
        <f t="shared" si="0"/>
        <v>20621252</v>
      </c>
      <c r="G9" s="149" t="s">
        <v>151</v>
      </c>
    </row>
    <row r="10" spans="2:7" ht="18" customHeight="1" x14ac:dyDescent="0.2">
      <c r="B10" s="49">
        <v>45080</v>
      </c>
      <c r="C10" s="71" t="s">
        <v>329</v>
      </c>
      <c r="D10" s="51"/>
      <c r="E10" s="51">
        <v>857000</v>
      </c>
      <c r="F10" s="31">
        <f t="shared" si="0"/>
        <v>19764252</v>
      </c>
      <c r="G10" s="149" t="s">
        <v>153</v>
      </c>
    </row>
    <row r="11" spans="2:7" ht="18" customHeight="1" x14ac:dyDescent="0.2">
      <c r="B11" s="49">
        <v>45083</v>
      </c>
      <c r="C11" s="71" t="s">
        <v>308</v>
      </c>
      <c r="D11" s="51">
        <v>292000</v>
      </c>
      <c r="E11" s="51"/>
      <c r="F11" s="31">
        <f t="shared" si="0"/>
        <v>20056252</v>
      </c>
      <c r="G11" s="149" t="s">
        <v>151</v>
      </c>
    </row>
    <row r="12" spans="2:7" ht="18" customHeight="1" x14ac:dyDescent="0.2">
      <c r="B12" s="49">
        <v>45083</v>
      </c>
      <c r="C12" s="71" t="s">
        <v>330</v>
      </c>
      <c r="D12" s="51"/>
      <c r="E12" s="51">
        <v>850000</v>
      </c>
      <c r="F12" s="31">
        <f t="shared" si="0"/>
        <v>19206252</v>
      </c>
      <c r="G12" s="149" t="s">
        <v>153</v>
      </c>
    </row>
    <row r="13" spans="2:7" ht="18" customHeight="1" x14ac:dyDescent="0.2">
      <c r="B13" s="49">
        <v>45085</v>
      </c>
      <c r="C13" s="71" t="s">
        <v>309</v>
      </c>
      <c r="D13" s="51">
        <v>340000</v>
      </c>
      <c r="E13" s="51"/>
      <c r="F13" s="31">
        <f t="shared" si="0"/>
        <v>19546252</v>
      </c>
      <c r="G13" s="149" t="s">
        <v>151</v>
      </c>
    </row>
    <row r="14" spans="2:7" ht="18" customHeight="1" x14ac:dyDescent="0.2">
      <c r="B14" s="49">
        <v>45085</v>
      </c>
      <c r="C14" s="71" t="s">
        <v>331</v>
      </c>
      <c r="D14" s="51"/>
      <c r="E14" s="51">
        <v>881000</v>
      </c>
      <c r="F14" s="31">
        <f t="shared" si="0"/>
        <v>18665252</v>
      </c>
      <c r="G14" s="149" t="s">
        <v>153</v>
      </c>
    </row>
    <row r="15" spans="2:7" ht="18" customHeight="1" x14ac:dyDescent="0.2">
      <c r="B15" s="49">
        <v>45087</v>
      </c>
      <c r="C15" s="71" t="s">
        <v>310</v>
      </c>
      <c r="D15" s="51">
        <v>320000</v>
      </c>
      <c r="E15" s="51"/>
      <c r="F15" s="31">
        <f t="shared" si="0"/>
        <v>18985252</v>
      </c>
      <c r="G15" s="149" t="s">
        <v>151</v>
      </c>
    </row>
    <row r="16" spans="2:7" ht="18" customHeight="1" x14ac:dyDescent="0.2">
      <c r="B16" s="49">
        <v>45087</v>
      </c>
      <c r="C16" s="71" t="s">
        <v>334</v>
      </c>
      <c r="D16" s="51"/>
      <c r="E16" s="51">
        <v>1076000</v>
      </c>
      <c r="F16" s="31">
        <f t="shared" si="0"/>
        <v>17909252</v>
      </c>
      <c r="G16" s="149" t="s">
        <v>153</v>
      </c>
    </row>
    <row r="17" spans="2:7" ht="18" customHeight="1" x14ac:dyDescent="0.2">
      <c r="B17" s="49">
        <v>45090</v>
      </c>
      <c r="C17" s="71" t="s">
        <v>311</v>
      </c>
      <c r="D17" s="51">
        <v>290000</v>
      </c>
      <c r="E17" s="51"/>
      <c r="F17" s="31">
        <f t="shared" si="0"/>
        <v>18199252</v>
      </c>
      <c r="G17" s="149" t="s">
        <v>151</v>
      </c>
    </row>
    <row r="18" spans="2:7" ht="18" customHeight="1" x14ac:dyDescent="0.2">
      <c r="B18" s="49">
        <v>45090</v>
      </c>
      <c r="C18" s="71" t="s">
        <v>335</v>
      </c>
      <c r="D18" s="51"/>
      <c r="E18" s="51">
        <v>905000</v>
      </c>
      <c r="F18" s="31">
        <f t="shared" si="0"/>
        <v>17294252</v>
      </c>
      <c r="G18" s="149" t="s">
        <v>153</v>
      </c>
    </row>
    <row r="19" spans="2:7" ht="18" customHeight="1" x14ac:dyDescent="0.2">
      <c r="B19" s="49">
        <v>45092</v>
      </c>
      <c r="C19" s="71" t="s">
        <v>312</v>
      </c>
      <c r="D19" s="51">
        <v>300000</v>
      </c>
      <c r="E19" s="51"/>
      <c r="F19" s="31">
        <f t="shared" si="0"/>
        <v>17594252</v>
      </c>
      <c r="G19" s="149" t="s">
        <v>151</v>
      </c>
    </row>
    <row r="20" spans="2:7" ht="18" customHeight="1" x14ac:dyDescent="0.2">
      <c r="B20" s="49">
        <v>45092</v>
      </c>
      <c r="C20" s="71" t="s">
        <v>336</v>
      </c>
      <c r="D20" s="51"/>
      <c r="E20" s="51">
        <v>720000</v>
      </c>
      <c r="F20" s="31">
        <f t="shared" si="0"/>
        <v>16874252</v>
      </c>
      <c r="G20" s="149" t="s">
        <v>153</v>
      </c>
    </row>
    <row r="21" spans="2:7" ht="18" customHeight="1" x14ac:dyDescent="0.2">
      <c r="B21" s="49">
        <v>45094</v>
      </c>
      <c r="C21" s="71" t="s">
        <v>313</v>
      </c>
      <c r="D21" s="51">
        <v>300000</v>
      </c>
      <c r="E21" s="51"/>
      <c r="F21" s="31">
        <f t="shared" si="0"/>
        <v>17174252</v>
      </c>
      <c r="G21" s="149" t="s">
        <v>151</v>
      </c>
    </row>
    <row r="22" spans="2:7" ht="18" customHeight="1" x14ac:dyDescent="0.2">
      <c r="B22" s="49">
        <v>45094</v>
      </c>
      <c r="C22" s="71" t="s">
        <v>337</v>
      </c>
      <c r="D22" s="51"/>
      <c r="E22" s="51">
        <v>700000</v>
      </c>
      <c r="F22" s="31">
        <f t="shared" si="0"/>
        <v>16474252</v>
      </c>
      <c r="G22" s="149" t="s">
        <v>153</v>
      </c>
    </row>
    <row r="23" spans="2:7" ht="18" customHeight="1" x14ac:dyDescent="0.2">
      <c r="B23" s="49">
        <v>45097</v>
      </c>
      <c r="C23" s="71" t="s">
        <v>314</v>
      </c>
      <c r="D23" s="51">
        <v>310000</v>
      </c>
      <c r="E23" s="51"/>
      <c r="F23" s="31">
        <f t="shared" si="0"/>
        <v>16784252</v>
      </c>
      <c r="G23" s="149" t="s">
        <v>151</v>
      </c>
    </row>
    <row r="24" spans="2:7" ht="18" customHeight="1" x14ac:dyDescent="0.2">
      <c r="B24" s="49">
        <v>45097</v>
      </c>
      <c r="C24" s="71" t="s">
        <v>338</v>
      </c>
      <c r="D24" s="51"/>
      <c r="E24" s="51">
        <v>246000</v>
      </c>
      <c r="F24" s="31">
        <f t="shared" si="0"/>
        <v>16538252</v>
      </c>
      <c r="G24" s="149" t="s">
        <v>153</v>
      </c>
    </row>
    <row r="25" spans="2:7" ht="18" customHeight="1" x14ac:dyDescent="0.2">
      <c r="B25" s="49">
        <v>45099</v>
      </c>
      <c r="C25" s="71" t="s">
        <v>315</v>
      </c>
      <c r="D25" s="51">
        <v>300000</v>
      </c>
      <c r="E25" s="51"/>
      <c r="F25" s="31">
        <f t="shared" si="0"/>
        <v>16838252</v>
      </c>
      <c r="G25" s="149" t="s">
        <v>151</v>
      </c>
    </row>
    <row r="26" spans="2:7" ht="18" customHeight="1" x14ac:dyDescent="0.2">
      <c r="B26" s="49">
        <v>45099</v>
      </c>
      <c r="C26" s="71" t="s">
        <v>339</v>
      </c>
      <c r="D26" s="51"/>
      <c r="E26" s="51">
        <v>743000</v>
      </c>
      <c r="F26" s="31">
        <f t="shared" si="0"/>
        <v>16095252</v>
      </c>
      <c r="G26" s="149" t="s">
        <v>153</v>
      </c>
    </row>
    <row r="27" spans="2:7" ht="18" customHeight="1" x14ac:dyDescent="0.2">
      <c r="B27" s="49">
        <v>45101</v>
      </c>
      <c r="C27" s="71" t="s">
        <v>316</v>
      </c>
      <c r="D27" s="51">
        <v>320000</v>
      </c>
      <c r="E27" s="51"/>
      <c r="F27" s="31">
        <f t="shared" si="0"/>
        <v>16415252</v>
      </c>
      <c r="G27" s="149" t="s">
        <v>151</v>
      </c>
    </row>
    <row r="28" spans="2:7" ht="18" customHeight="1" x14ac:dyDescent="0.2">
      <c r="B28" s="49">
        <v>45101</v>
      </c>
      <c r="C28" s="71" t="s">
        <v>340</v>
      </c>
      <c r="D28" s="51"/>
      <c r="E28" s="51">
        <v>1076000</v>
      </c>
      <c r="F28" s="31">
        <f t="shared" si="0"/>
        <v>15339252</v>
      </c>
      <c r="G28" s="149" t="s">
        <v>153</v>
      </c>
    </row>
    <row r="29" spans="2:7" ht="18" customHeight="1" x14ac:dyDescent="0.2">
      <c r="B29" s="49">
        <v>45104</v>
      </c>
      <c r="C29" s="71" t="s">
        <v>317</v>
      </c>
      <c r="D29" s="51">
        <v>300000</v>
      </c>
      <c r="E29" s="51"/>
      <c r="F29" s="31">
        <f t="shared" si="0"/>
        <v>15639252</v>
      </c>
      <c r="G29" s="149" t="s">
        <v>151</v>
      </c>
    </row>
    <row r="30" spans="2:7" ht="18" customHeight="1" x14ac:dyDescent="0.2">
      <c r="B30" s="49">
        <v>45104</v>
      </c>
      <c r="C30" s="71" t="s">
        <v>341</v>
      </c>
      <c r="D30" s="51"/>
      <c r="E30" s="51">
        <v>753000</v>
      </c>
      <c r="F30" s="31">
        <f t="shared" si="0"/>
        <v>14886252</v>
      </c>
      <c r="G30" s="149" t="s">
        <v>153</v>
      </c>
    </row>
    <row r="31" spans="2:7" ht="18" customHeight="1" x14ac:dyDescent="0.2">
      <c r="B31" s="49">
        <v>45106</v>
      </c>
      <c r="C31" s="71" t="s">
        <v>318</v>
      </c>
      <c r="D31" s="51">
        <v>330000</v>
      </c>
      <c r="E31" s="51"/>
      <c r="F31" s="31">
        <f t="shared" si="0"/>
        <v>15216252</v>
      </c>
      <c r="G31" s="149" t="s">
        <v>151</v>
      </c>
    </row>
    <row r="32" spans="2:7" ht="18" customHeight="1" x14ac:dyDescent="0.2">
      <c r="B32" s="49">
        <v>45106</v>
      </c>
      <c r="C32" s="71" t="s">
        <v>342</v>
      </c>
      <c r="D32" s="51"/>
      <c r="E32" s="51">
        <v>70000</v>
      </c>
      <c r="F32" s="31">
        <f t="shared" si="0"/>
        <v>15146252</v>
      </c>
      <c r="G32" s="149" t="s">
        <v>153</v>
      </c>
    </row>
    <row r="33" spans="2:7" ht="18" customHeight="1" x14ac:dyDescent="0.2">
      <c r="B33" s="49">
        <v>45106</v>
      </c>
      <c r="C33" s="71" t="s">
        <v>288</v>
      </c>
      <c r="D33" s="51">
        <v>500000</v>
      </c>
      <c r="E33" s="51"/>
      <c r="F33" s="31">
        <f t="shared" si="0"/>
        <v>15646252</v>
      </c>
      <c r="G33" s="149" t="s">
        <v>10</v>
      </c>
    </row>
    <row r="34" spans="2:7" ht="18" customHeight="1" x14ac:dyDescent="0.2">
      <c r="B34" s="49">
        <v>45107</v>
      </c>
      <c r="C34" s="71" t="s">
        <v>344</v>
      </c>
      <c r="D34" s="51">
        <v>500000</v>
      </c>
      <c r="E34" s="51"/>
      <c r="F34" s="31">
        <f t="shared" si="0"/>
        <v>16146252</v>
      </c>
      <c r="G34" s="149" t="s">
        <v>10</v>
      </c>
    </row>
    <row r="35" spans="2:7" ht="18" customHeight="1" x14ac:dyDescent="0.2">
      <c r="B35" s="49">
        <v>45108</v>
      </c>
      <c r="C35" s="71" t="s">
        <v>319</v>
      </c>
      <c r="D35" s="51">
        <v>310000</v>
      </c>
      <c r="E35" s="51"/>
      <c r="F35" s="31">
        <f t="shared" si="0"/>
        <v>16456252</v>
      </c>
      <c r="G35" s="149" t="s">
        <v>151</v>
      </c>
    </row>
    <row r="36" spans="2:7" ht="18" customHeight="1" x14ac:dyDescent="0.2">
      <c r="B36" s="49">
        <v>45108</v>
      </c>
      <c r="C36" s="71" t="s">
        <v>332</v>
      </c>
      <c r="D36" s="51"/>
      <c r="E36" s="51">
        <v>1046000</v>
      </c>
      <c r="F36" s="31">
        <f t="shared" si="0"/>
        <v>15410252</v>
      </c>
      <c r="G36" s="149" t="s">
        <v>153</v>
      </c>
    </row>
    <row r="37" spans="2:7" ht="18" customHeight="1" x14ac:dyDescent="0.2">
      <c r="B37" s="49">
        <v>45111</v>
      </c>
      <c r="C37" s="71" t="s">
        <v>320</v>
      </c>
      <c r="D37" s="51">
        <v>360000</v>
      </c>
      <c r="E37" s="51"/>
      <c r="F37" s="31">
        <f t="shared" si="0"/>
        <v>15770252</v>
      </c>
      <c r="G37" s="149" t="s">
        <v>151</v>
      </c>
    </row>
    <row r="38" spans="2:7" ht="18" customHeight="1" x14ac:dyDescent="0.2">
      <c r="B38" s="49">
        <v>45111</v>
      </c>
      <c r="C38" s="71" t="s">
        <v>333</v>
      </c>
      <c r="D38" s="51"/>
      <c r="E38" s="51">
        <v>4410000</v>
      </c>
      <c r="F38" s="31">
        <f t="shared" si="0"/>
        <v>11360252</v>
      </c>
      <c r="G38" s="149" t="s">
        <v>153</v>
      </c>
    </row>
    <row r="39" spans="2:7" ht="18" customHeight="1" x14ac:dyDescent="0.2">
      <c r="B39" s="49">
        <v>45138</v>
      </c>
      <c r="C39" s="71" t="s">
        <v>343</v>
      </c>
      <c r="D39" s="51"/>
      <c r="E39" s="51">
        <v>4352000</v>
      </c>
      <c r="F39" s="31">
        <f t="shared" si="0"/>
        <v>7008252</v>
      </c>
      <c r="G39" s="149" t="s">
        <v>153</v>
      </c>
    </row>
    <row r="40" spans="2:7" ht="18" customHeight="1" x14ac:dyDescent="0.2">
      <c r="B40" s="49">
        <v>45320</v>
      </c>
      <c r="C40" s="71" t="s">
        <v>347</v>
      </c>
      <c r="D40" s="51"/>
      <c r="E40" s="51">
        <v>6500000</v>
      </c>
      <c r="F40" s="31">
        <f t="shared" si="0"/>
        <v>508252</v>
      </c>
      <c r="G40" s="149" t="s">
        <v>153</v>
      </c>
    </row>
    <row r="41" spans="2:7" ht="18" customHeight="1" x14ac:dyDescent="0.2">
      <c r="B41" s="55"/>
      <c r="C41" s="60" t="s">
        <v>7</v>
      </c>
      <c r="D41" s="43">
        <f>SUM(D7:D40)</f>
        <v>5662000</v>
      </c>
      <c r="E41" s="43">
        <f>SUM(E7:E40)</f>
        <v>25850000</v>
      </c>
      <c r="F41" s="32">
        <f>F6+D41-E41</f>
        <v>508252</v>
      </c>
      <c r="G41" s="149"/>
    </row>
    <row r="42" spans="2:7" ht="18" customHeight="1" x14ac:dyDescent="0.2">
      <c r="B42" s="79"/>
      <c r="C42" s="80"/>
      <c r="D42" s="81"/>
      <c r="E42" s="81"/>
      <c r="F42" s="82"/>
    </row>
    <row r="43" spans="2:7" ht="18" customHeight="1" x14ac:dyDescent="0.2">
      <c r="B43" s="56"/>
      <c r="C43" s="33"/>
      <c r="D43" s="44"/>
      <c r="E43" s="44"/>
      <c r="F43" s="34"/>
    </row>
    <row r="44" spans="2:7" ht="18" customHeight="1" x14ac:dyDescent="0.2">
      <c r="B44" s="212" t="s">
        <v>3</v>
      </c>
      <c r="C44" s="212"/>
      <c r="D44" s="41" t="s">
        <v>4</v>
      </c>
      <c r="E44" s="41" t="s">
        <v>5</v>
      </c>
      <c r="F44" s="39" t="s">
        <v>6</v>
      </c>
    </row>
    <row r="45" spans="2:7" ht="18" customHeight="1" x14ac:dyDescent="0.2">
      <c r="B45" s="213" t="s">
        <v>8</v>
      </c>
      <c r="C45" s="213"/>
      <c r="D45" s="45"/>
      <c r="E45" s="45"/>
      <c r="F45" s="35">
        <f>F6</f>
        <v>20696252</v>
      </c>
    </row>
    <row r="46" spans="2:7" ht="18" customHeight="1" x14ac:dyDescent="0.2">
      <c r="B46" s="214" t="s">
        <v>9</v>
      </c>
      <c r="C46" s="214"/>
      <c r="D46" s="46">
        <f>SUMIF(G7:G40,"CMTX",D7:D40)</f>
        <v>0</v>
      </c>
      <c r="E46" s="46"/>
      <c r="F46" s="35"/>
      <c r="G46" s="68"/>
    </row>
    <row r="47" spans="2:7" ht="18" customHeight="1" x14ac:dyDescent="0.2">
      <c r="B47" s="214" t="s">
        <v>10</v>
      </c>
      <c r="C47" s="214"/>
      <c r="D47" s="46">
        <f>SUMIF(G7:G40,"CMKTX",D7:D40)</f>
        <v>1000000</v>
      </c>
      <c r="E47" s="46"/>
      <c r="F47" s="35"/>
    </row>
    <row r="48" spans="2:7" ht="18" customHeight="1" x14ac:dyDescent="0.2">
      <c r="B48" s="123" t="s">
        <v>122</v>
      </c>
      <c r="C48" s="124"/>
      <c r="D48" s="46">
        <f>SUMIF(G7:G40,"HO TRO",D7:D40)</f>
        <v>0</v>
      </c>
      <c r="E48" s="46"/>
      <c r="F48" s="35"/>
    </row>
    <row r="49" spans="2:7" ht="18" customHeight="1" x14ac:dyDescent="0.2">
      <c r="B49" s="61" t="s">
        <v>41</v>
      </c>
      <c r="C49" s="165">
        <f>D49/2000</f>
        <v>2331</v>
      </c>
      <c r="D49" s="46">
        <f>SUMIF(G7:G40,"COM",D7:D40)</f>
        <v>4662000</v>
      </c>
      <c r="E49" s="46"/>
      <c r="F49" s="35"/>
    </row>
    <row r="50" spans="2:7" ht="18" customHeight="1" x14ac:dyDescent="0.2">
      <c r="B50" s="214" t="s">
        <v>11</v>
      </c>
      <c r="C50" s="214"/>
      <c r="D50" s="46"/>
      <c r="E50" s="46">
        <f>E41</f>
        <v>25850000</v>
      </c>
      <c r="F50" s="35"/>
    </row>
    <row r="51" spans="2:7" ht="18" customHeight="1" x14ac:dyDescent="0.2">
      <c r="B51" s="215" t="s">
        <v>349</v>
      </c>
      <c r="C51" s="215"/>
      <c r="D51" s="43">
        <f>SUM(D46:D50)</f>
        <v>5662000</v>
      </c>
      <c r="E51" s="43">
        <f>SUM(E46:E50)</f>
        <v>25850000</v>
      </c>
      <c r="F51" s="32">
        <f>F45+D51-E51</f>
        <v>508252</v>
      </c>
    </row>
    <row r="52" spans="2:7" ht="18" customHeight="1" x14ac:dyDescent="0.2">
      <c r="C52" s="36"/>
    </row>
    <row r="53" spans="2:7" ht="18" customHeight="1" x14ac:dyDescent="0.2">
      <c r="B53" s="210" t="s">
        <v>29</v>
      </c>
      <c r="C53" s="210"/>
      <c r="D53" s="210"/>
      <c r="E53" s="210"/>
      <c r="F53" s="210"/>
      <c r="G53" s="210"/>
    </row>
    <row r="54" spans="2:7" ht="18" customHeight="1" x14ac:dyDescent="0.2">
      <c r="B54" s="210" t="str">
        <f>B2</f>
        <v>THÁNG 6,7/2023 đến hết THÁNG 1/2024</v>
      </c>
      <c r="C54" s="210"/>
      <c r="D54" s="210"/>
      <c r="E54" s="210"/>
      <c r="F54" s="210"/>
      <c r="G54" s="210"/>
    </row>
    <row r="55" spans="2:7" ht="18" customHeight="1" x14ac:dyDescent="0.25">
      <c r="B55" s="5"/>
      <c r="D55" s="48"/>
      <c r="G55" s="8" t="s">
        <v>12</v>
      </c>
    </row>
    <row r="56" spans="2:7" s="158" customFormat="1" ht="18" customHeight="1" x14ac:dyDescent="0.2">
      <c r="B56" s="194" t="s">
        <v>31</v>
      </c>
      <c r="C56" s="181" t="s">
        <v>23</v>
      </c>
      <c r="D56" s="181" t="s">
        <v>13</v>
      </c>
      <c r="E56" s="181" t="s">
        <v>32</v>
      </c>
      <c r="F56" s="182" t="s">
        <v>33</v>
      </c>
      <c r="G56" s="180" t="s">
        <v>34</v>
      </c>
    </row>
    <row r="57" spans="2:7" s="158" customFormat="1" ht="18" customHeight="1" x14ac:dyDescent="0.2">
      <c r="B57" s="196">
        <v>44932</v>
      </c>
      <c r="C57" s="193" t="s">
        <v>35</v>
      </c>
      <c r="D57" s="183" t="s">
        <v>14</v>
      </c>
      <c r="E57" s="184">
        <v>7</v>
      </c>
      <c r="F57" s="185">
        <v>85000</v>
      </c>
      <c r="G57" s="185">
        <v>595000</v>
      </c>
    </row>
    <row r="58" spans="2:7" s="158" customFormat="1" ht="18" customHeight="1" x14ac:dyDescent="0.2">
      <c r="B58" s="196"/>
      <c r="C58" s="193" t="s">
        <v>36</v>
      </c>
      <c r="D58" s="183" t="s">
        <v>14</v>
      </c>
      <c r="E58" s="184">
        <v>14</v>
      </c>
      <c r="F58" s="185">
        <v>5000</v>
      </c>
      <c r="G58" s="185">
        <v>70000</v>
      </c>
    </row>
    <row r="59" spans="2:7" s="158" customFormat="1" ht="18" customHeight="1" x14ac:dyDescent="0.2">
      <c r="B59" s="196"/>
      <c r="C59" s="289" t="s">
        <v>37</v>
      </c>
      <c r="D59" s="289"/>
      <c r="E59" s="289"/>
      <c r="F59" s="290"/>
      <c r="G59" s="186">
        <f>SUM(G57:G58)</f>
        <v>665000</v>
      </c>
    </row>
    <row r="60" spans="2:7" s="158" customFormat="1" ht="18" customHeight="1" x14ac:dyDescent="0.2">
      <c r="B60" s="195">
        <v>44991</v>
      </c>
      <c r="C60" s="193" t="s">
        <v>38</v>
      </c>
      <c r="D60" s="183" t="s">
        <v>14</v>
      </c>
      <c r="E60" s="187">
        <v>7</v>
      </c>
      <c r="F60" s="185">
        <v>85000</v>
      </c>
      <c r="G60" s="185">
        <v>595000</v>
      </c>
    </row>
    <row r="61" spans="2:7" s="158" customFormat="1" ht="18" customHeight="1" x14ac:dyDescent="0.2">
      <c r="B61" s="195"/>
      <c r="C61" s="193" t="s">
        <v>46</v>
      </c>
      <c r="D61" s="183" t="s">
        <v>39</v>
      </c>
      <c r="E61" s="187">
        <v>150</v>
      </c>
      <c r="F61" s="185">
        <v>1000</v>
      </c>
      <c r="G61" s="185">
        <v>150000</v>
      </c>
    </row>
    <row r="62" spans="2:7" s="158" customFormat="1" ht="18" customHeight="1" x14ac:dyDescent="0.2">
      <c r="B62" s="195"/>
      <c r="C62" s="193" t="s">
        <v>53</v>
      </c>
      <c r="D62" s="183" t="s">
        <v>14</v>
      </c>
      <c r="E62" s="187">
        <v>1</v>
      </c>
      <c r="F62" s="185">
        <v>27000</v>
      </c>
      <c r="G62" s="185">
        <v>27000</v>
      </c>
    </row>
    <row r="63" spans="2:7" s="158" customFormat="1" ht="18" customHeight="1" x14ac:dyDescent="0.2">
      <c r="B63" s="195"/>
      <c r="C63" s="193" t="s">
        <v>157</v>
      </c>
      <c r="D63" s="183" t="s">
        <v>44</v>
      </c>
      <c r="E63" s="187">
        <v>1</v>
      </c>
      <c r="F63" s="185">
        <v>15000</v>
      </c>
      <c r="G63" s="185">
        <v>15000</v>
      </c>
    </row>
    <row r="64" spans="2:7" s="158" customFormat="1" ht="18" customHeight="1" x14ac:dyDescent="0.2">
      <c r="B64" s="195"/>
      <c r="C64" s="193" t="s">
        <v>36</v>
      </c>
      <c r="D64" s="183" t="s">
        <v>14</v>
      </c>
      <c r="E64" s="187">
        <v>14</v>
      </c>
      <c r="F64" s="185">
        <v>5000</v>
      </c>
      <c r="G64" s="185">
        <v>70000</v>
      </c>
    </row>
    <row r="65" spans="2:7" s="158" customFormat="1" ht="18" customHeight="1" x14ac:dyDescent="0.2">
      <c r="B65" s="195"/>
      <c r="C65" s="289" t="s">
        <v>37</v>
      </c>
      <c r="D65" s="289"/>
      <c r="E65" s="289"/>
      <c r="F65" s="290"/>
      <c r="G65" s="186">
        <f>SUM(G60:G64)</f>
        <v>857000</v>
      </c>
    </row>
    <row r="66" spans="2:7" s="158" customFormat="1" ht="18" customHeight="1" x14ac:dyDescent="0.2">
      <c r="B66" s="196">
        <v>45083</v>
      </c>
      <c r="C66" s="193" t="s">
        <v>97</v>
      </c>
      <c r="D66" s="183" t="s">
        <v>14</v>
      </c>
      <c r="E66" s="184">
        <v>8</v>
      </c>
      <c r="F66" s="185">
        <v>100000</v>
      </c>
      <c r="G66" s="185">
        <v>800000</v>
      </c>
    </row>
    <row r="67" spans="2:7" s="158" customFormat="1" ht="18" customHeight="1" x14ac:dyDescent="0.2">
      <c r="B67" s="196"/>
      <c r="C67" s="193" t="s">
        <v>49</v>
      </c>
      <c r="D67" s="183" t="s">
        <v>100</v>
      </c>
      <c r="E67" s="184">
        <v>5</v>
      </c>
      <c r="F67" s="185">
        <v>10000</v>
      </c>
      <c r="G67" s="185">
        <v>50000</v>
      </c>
    </row>
    <row r="68" spans="2:7" s="158" customFormat="1" ht="18" customHeight="1" x14ac:dyDescent="0.2">
      <c r="B68" s="196"/>
      <c r="C68" s="289" t="s">
        <v>37</v>
      </c>
      <c r="D68" s="289"/>
      <c r="E68" s="289"/>
      <c r="F68" s="290"/>
      <c r="G68" s="186">
        <f>SUM(G66:G67)</f>
        <v>850000</v>
      </c>
    </row>
    <row r="69" spans="2:7" s="158" customFormat="1" ht="18" customHeight="1" x14ac:dyDescent="0.2">
      <c r="B69" s="195">
        <v>45144</v>
      </c>
      <c r="C69" s="193" t="s">
        <v>50</v>
      </c>
      <c r="D69" s="183" t="s">
        <v>14</v>
      </c>
      <c r="E69" s="187">
        <v>18</v>
      </c>
      <c r="F69" s="185">
        <v>42000</v>
      </c>
      <c r="G69" s="185">
        <v>756000</v>
      </c>
    </row>
    <row r="70" spans="2:7" s="158" customFormat="1" ht="18" customHeight="1" x14ac:dyDescent="0.2">
      <c r="B70" s="195"/>
      <c r="C70" s="193" t="s">
        <v>49</v>
      </c>
      <c r="D70" s="183" t="s">
        <v>100</v>
      </c>
      <c r="E70" s="187">
        <v>5</v>
      </c>
      <c r="F70" s="185">
        <v>11000</v>
      </c>
      <c r="G70" s="185">
        <v>55000</v>
      </c>
    </row>
    <row r="71" spans="2:7" s="158" customFormat="1" ht="18" customHeight="1" x14ac:dyDescent="0.2">
      <c r="B71" s="195"/>
      <c r="C71" s="193" t="s">
        <v>36</v>
      </c>
      <c r="D71" s="183" t="s">
        <v>14</v>
      </c>
      <c r="E71" s="187">
        <v>14</v>
      </c>
      <c r="F71" s="185">
        <v>5000</v>
      </c>
      <c r="G71" s="185">
        <v>70000</v>
      </c>
    </row>
    <row r="72" spans="2:7" s="158" customFormat="1" ht="18" customHeight="1" x14ac:dyDescent="0.2">
      <c r="B72" s="195"/>
      <c r="C72" s="289" t="s">
        <v>37</v>
      </c>
      <c r="D72" s="289"/>
      <c r="E72" s="289"/>
      <c r="F72" s="290"/>
      <c r="G72" s="186">
        <f>SUM(G69:G71)</f>
        <v>881000</v>
      </c>
    </row>
    <row r="73" spans="2:7" s="158" customFormat="1" ht="18" customHeight="1" x14ac:dyDescent="0.2">
      <c r="B73" s="195">
        <v>45205</v>
      </c>
      <c r="C73" s="193" t="s">
        <v>38</v>
      </c>
      <c r="D73" s="183" t="s">
        <v>14</v>
      </c>
      <c r="E73" s="187">
        <v>7</v>
      </c>
      <c r="F73" s="185">
        <v>85000</v>
      </c>
      <c r="G73" s="185">
        <v>595000</v>
      </c>
    </row>
    <row r="74" spans="2:7" s="158" customFormat="1" ht="18" customHeight="1" x14ac:dyDescent="0.2">
      <c r="B74" s="195"/>
      <c r="C74" s="193" t="s">
        <v>109</v>
      </c>
      <c r="D74" s="183" t="s">
        <v>14</v>
      </c>
      <c r="E74" s="187">
        <v>1</v>
      </c>
      <c r="F74" s="185">
        <v>40000</v>
      </c>
      <c r="G74" s="185">
        <v>40000</v>
      </c>
    </row>
    <row r="75" spans="2:7" s="158" customFormat="1" ht="18" customHeight="1" x14ac:dyDescent="0.2">
      <c r="B75" s="195"/>
      <c r="C75" s="193" t="s">
        <v>186</v>
      </c>
      <c r="D75" s="183" t="s">
        <v>14</v>
      </c>
      <c r="E75" s="187">
        <v>2</v>
      </c>
      <c r="F75" s="188"/>
      <c r="G75" s="185">
        <v>35000</v>
      </c>
    </row>
    <row r="76" spans="2:7" s="158" customFormat="1" ht="18" customHeight="1" x14ac:dyDescent="0.2">
      <c r="B76" s="195"/>
      <c r="C76" s="193" t="s">
        <v>36</v>
      </c>
      <c r="D76" s="183" t="s">
        <v>14</v>
      </c>
      <c r="E76" s="187">
        <v>14</v>
      </c>
      <c r="F76" s="185">
        <v>5000</v>
      </c>
      <c r="G76" s="185">
        <v>70000</v>
      </c>
    </row>
    <row r="77" spans="2:7" s="158" customFormat="1" ht="18" customHeight="1" x14ac:dyDescent="0.2">
      <c r="B77" s="195"/>
      <c r="C77" s="193" t="s">
        <v>193</v>
      </c>
      <c r="D77" s="188"/>
      <c r="E77" s="188"/>
      <c r="F77" s="188"/>
      <c r="G77" s="185">
        <v>293000</v>
      </c>
    </row>
    <row r="78" spans="2:7" s="158" customFormat="1" ht="18" customHeight="1" x14ac:dyDescent="0.2">
      <c r="B78" s="195"/>
      <c r="C78" s="193" t="s">
        <v>321</v>
      </c>
      <c r="D78" s="183" t="s">
        <v>14</v>
      </c>
      <c r="E78" s="184">
        <v>4.3</v>
      </c>
      <c r="F78" s="185">
        <v>10000</v>
      </c>
      <c r="G78" s="185">
        <v>43000</v>
      </c>
    </row>
    <row r="79" spans="2:7" s="158" customFormat="1" ht="18" customHeight="1" x14ac:dyDescent="0.2">
      <c r="B79" s="195"/>
      <c r="C79" s="289" t="s">
        <v>37</v>
      </c>
      <c r="D79" s="289"/>
      <c r="E79" s="289"/>
      <c r="F79" s="290"/>
      <c r="G79" s="186">
        <f>SUM(G73:G78)</f>
        <v>1076000</v>
      </c>
    </row>
    <row r="80" spans="2:7" s="158" customFormat="1" ht="18" customHeight="1" x14ac:dyDescent="0.2">
      <c r="B80" s="195">
        <v>45090</v>
      </c>
      <c r="C80" s="193" t="s">
        <v>35</v>
      </c>
      <c r="D80" s="183" t="s">
        <v>14</v>
      </c>
      <c r="E80" s="187">
        <v>7</v>
      </c>
      <c r="F80" s="185">
        <v>85000</v>
      </c>
      <c r="G80" s="185">
        <v>595000</v>
      </c>
    </row>
    <row r="81" spans="2:7" s="158" customFormat="1" ht="18" customHeight="1" x14ac:dyDescent="0.2">
      <c r="B81" s="195"/>
      <c r="C81" s="193" t="s">
        <v>52</v>
      </c>
      <c r="D81" s="183" t="s">
        <v>14</v>
      </c>
      <c r="E81" s="187">
        <v>13</v>
      </c>
      <c r="F81" s="188"/>
      <c r="G81" s="185">
        <v>200000</v>
      </c>
    </row>
    <row r="82" spans="2:7" s="158" customFormat="1" ht="18" customHeight="1" x14ac:dyDescent="0.2">
      <c r="B82" s="195"/>
      <c r="C82" s="193" t="s">
        <v>53</v>
      </c>
      <c r="D82" s="183" t="s">
        <v>14</v>
      </c>
      <c r="E82" s="187">
        <v>1</v>
      </c>
      <c r="F82" s="185">
        <v>25000</v>
      </c>
      <c r="G82" s="185">
        <v>25000</v>
      </c>
    </row>
    <row r="83" spans="2:7" s="158" customFormat="1" ht="18" customHeight="1" x14ac:dyDescent="0.2">
      <c r="B83" s="195"/>
      <c r="C83" s="193" t="s">
        <v>157</v>
      </c>
      <c r="D83" s="183" t="s">
        <v>44</v>
      </c>
      <c r="E83" s="187">
        <v>1</v>
      </c>
      <c r="F83" s="185">
        <v>15000</v>
      </c>
      <c r="G83" s="185">
        <v>15000</v>
      </c>
    </row>
    <row r="84" spans="2:7" s="158" customFormat="1" ht="18" customHeight="1" x14ac:dyDescent="0.2">
      <c r="B84" s="195"/>
      <c r="C84" s="193" t="s">
        <v>36</v>
      </c>
      <c r="D84" s="183" t="s">
        <v>14</v>
      </c>
      <c r="E84" s="184">
        <v>14</v>
      </c>
      <c r="F84" s="185">
        <v>5000</v>
      </c>
      <c r="G84" s="185">
        <v>70000</v>
      </c>
    </row>
    <row r="85" spans="2:7" s="158" customFormat="1" ht="18" customHeight="1" x14ac:dyDescent="0.2">
      <c r="B85" s="195"/>
      <c r="C85" s="289" t="s">
        <v>37</v>
      </c>
      <c r="D85" s="289"/>
      <c r="E85" s="289"/>
      <c r="F85" s="290"/>
      <c r="G85" s="186">
        <f>SUM(G80:G84)</f>
        <v>905000</v>
      </c>
    </row>
    <row r="86" spans="2:7" s="158" customFormat="1" ht="18" customHeight="1" x14ac:dyDescent="0.2">
      <c r="B86" s="196">
        <v>45092</v>
      </c>
      <c r="C86" s="193" t="s">
        <v>272</v>
      </c>
      <c r="D86" s="183" t="s">
        <v>14</v>
      </c>
      <c r="E86" s="187">
        <v>13</v>
      </c>
      <c r="F86" s="185">
        <v>50000</v>
      </c>
      <c r="G86" s="185">
        <v>650000</v>
      </c>
    </row>
    <row r="87" spans="2:7" s="158" customFormat="1" ht="18" customHeight="1" x14ac:dyDescent="0.2">
      <c r="B87" s="196"/>
      <c r="C87" s="193" t="s">
        <v>36</v>
      </c>
      <c r="D87" s="183" t="s">
        <v>14</v>
      </c>
      <c r="E87" s="187">
        <v>14</v>
      </c>
      <c r="F87" s="185">
        <v>5000</v>
      </c>
      <c r="G87" s="185">
        <v>70000</v>
      </c>
    </row>
    <row r="88" spans="2:7" s="158" customFormat="1" ht="18" customHeight="1" x14ac:dyDescent="0.2">
      <c r="B88" s="196"/>
      <c r="C88" s="289" t="s">
        <v>37</v>
      </c>
      <c r="D88" s="289"/>
      <c r="E88" s="289"/>
      <c r="F88" s="290"/>
      <c r="G88" s="186">
        <f>SUM(G86:G87)</f>
        <v>720000</v>
      </c>
    </row>
    <row r="89" spans="2:7" s="158" customFormat="1" ht="18" customHeight="1" x14ac:dyDescent="0.2">
      <c r="B89" s="196">
        <v>45094</v>
      </c>
      <c r="C89" s="193" t="s">
        <v>42</v>
      </c>
      <c r="D89" s="183" t="s">
        <v>14</v>
      </c>
      <c r="E89" s="187">
        <v>7</v>
      </c>
      <c r="F89" s="185">
        <v>100000</v>
      </c>
      <c r="G89" s="185">
        <v>700000</v>
      </c>
    </row>
    <row r="90" spans="2:7" s="158" customFormat="1" ht="18" customHeight="1" x14ac:dyDescent="0.2">
      <c r="B90" s="196"/>
      <c r="C90" s="289" t="s">
        <v>37</v>
      </c>
      <c r="D90" s="289"/>
      <c r="E90" s="289"/>
      <c r="F90" s="290"/>
      <c r="G90" s="186">
        <f>SUM(G89)</f>
        <v>700000</v>
      </c>
    </row>
    <row r="91" spans="2:7" s="158" customFormat="1" ht="18" customHeight="1" x14ac:dyDescent="0.2">
      <c r="B91" s="196">
        <v>45097</v>
      </c>
      <c r="C91" s="193" t="s">
        <v>187</v>
      </c>
      <c r="D91" s="188"/>
      <c r="E91" s="188"/>
      <c r="F91" s="188"/>
      <c r="G91" s="185">
        <v>176000</v>
      </c>
    </row>
    <row r="92" spans="2:7" s="158" customFormat="1" ht="18" customHeight="1" x14ac:dyDescent="0.2">
      <c r="B92" s="196"/>
      <c r="C92" s="193" t="s">
        <v>36</v>
      </c>
      <c r="D92" s="183" t="s">
        <v>14</v>
      </c>
      <c r="E92" s="187">
        <v>14</v>
      </c>
      <c r="F92" s="185">
        <v>5000</v>
      </c>
      <c r="G92" s="185">
        <v>70000</v>
      </c>
    </row>
    <row r="93" spans="2:7" s="158" customFormat="1" ht="18" customHeight="1" x14ac:dyDescent="0.2">
      <c r="B93" s="196"/>
      <c r="C93" s="289" t="s">
        <v>37</v>
      </c>
      <c r="D93" s="289"/>
      <c r="E93" s="289"/>
      <c r="F93" s="290"/>
      <c r="G93" s="186">
        <f>SUM(G91:G92)</f>
        <v>246000</v>
      </c>
    </row>
    <row r="94" spans="2:7" s="158" customFormat="1" ht="18" customHeight="1" x14ac:dyDescent="0.2">
      <c r="B94" s="196">
        <v>45099</v>
      </c>
      <c r="C94" s="193" t="s">
        <v>192</v>
      </c>
      <c r="D94" s="183" t="s">
        <v>14</v>
      </c>
      <c r="E94" s="187">
        <v>7</v>
      </c>
      <c r="F94" s="185">
        <v>85000</v>
      </c>
      <c r="G94" s="185">
        <v>595000</v>
      </c>
    </row>
    <row r="95" spans="2:7" s="158" customFormat="1" ht="18" customHeight="1" x14ac:dyDescent="0.2">
      <c r="B95" s="196"/>
      <c r="C95" s="193" t="s">
        <v>195</v>
      </c>
      <c r="D95" s="188"/>
      <c r="E95" s="188"/>
      <c r="F95" s="188"/>
      <c r="G95" s="185">
        <v>78000</v>
      </c>
    </row>
    <row r="96" spans="2:7" s="158" customFormat="1" ht="18" customHeight="1" x14ac:dyDescent="0.2">
      <c r="B96" s="196"/>
      <c r="C96" s="193" t="s">
        <v>36</v>
      </c>
      <c r="D96" s="183" t="s">
        <v>14</v>
      </c>
      <c r="E96" s="187">
        <v>14</v>
      </c>
      <c r="F96" s="185">
        <v>5000</v>
      </c>
      <c r="G96" s="185">
        <v>70000</v>
      </c>
    </row>
    <row r="97" spans="2:7" s="158" customFormat="1" ht="18" customHeight="1" x14ac:dyDescent="0.2">
      <c r="B97" s="196"/>
      <c r="C97" s="289" t="s">
        <v>37</v>
      </c>
      <c r="D97" s="289"/>
      <c r="E97" s="289"/>
      <c r="F97" s="290"/>
      <c r="G97" s="186">
        <f>SUM(G94:G96)</f>
        <v>743000</v>
      </c>
    </row>
    <row r="98" spans="2:7" s="158" customFormat="1" ht="18" customHeight="1" x14ac:dyDescent="0.2">
      <c r="B98" s="195">
        <v>45101</v>
      </c>
      <c r="C98" s="193" t="s">
        <v>35</v>
      </c>
      <c r="D98" s="183" t="s">
        <v>14</v>
      </c>
      <c r="E98" s="187">
        <v>7</v>
      </c>
      <c r="F98" s="185">
        <v>85000</v>
      </c>
      <c r="G98" s="185">
        <v>595000</v>
      </c>
    </row>
    <row r="99" spans="2:7" s="158" customFormat="1" ht="18" customHeight="1" x14ac:dyDescent="0.2">
      <c r="B99" s="195"/>
      <c r="C99" s="193" t="s">
        <v>49</v>
      </c>
      <c r="D99" s="183" t="s">
        <v>14</v>
      </c>
      <c r="E99" s="187">
        <v>6</v>
      </c>
      <c r="F99" s="185">
        <v>11000</v>
      </c>
      <c r="G99" s="185">
        <v>66000</v>
      </c>
    </row>
    <row r="100" spans="2:7" s="158" customFormat="1" ht="18" customHeight="1" x14ac:dyDescent="0.2">
      <c r="B100" s="195"/>
      <c r="C100" s="193" t="s">
        <v>157</v>
      </c>
      <c r="D100" s="183" t="s">
        <v>44</v>
      </c>
      <c r="E100" s="187">
        <v>1</v>
      </c>
      <c r="F100" s="185">
        <v>15000</v>
      </c>
      <c r="G100" s="185">
        <v>15000</v>
      </c>
    </row>
    <row r="101" spans="2:7" s="158" customFormat="1" ht="18" customHeight="1" x14ac:dyDescent="0.2">
      <c r="B101" s="195"/>
      <c r="C101" s="193" t="s">
        <v>322</v>
      </c>
      <c r="D101" s="188"/>
      <c r="E101" s="188"/>
      <c r="F101" s="188"/>
      <c r="G101" s="185">
        <v>400000</v>
      </c>
    </row>
    <row r="102" spans="2:7" s="158" customFormat="1" ht="18" customHeight="1" x14ac:dyDescent="0.2">
      <c r="B102" s="197"/>
      <c r="C102" s="289" t="s">
        <v>37</v>
      </c>
      <c r="D102" s="289"/>
      <c r="E102" s="289"/>
      <c r="F102" s="290"/>
      <c r="G102" s="186">
        <f>SUM(G98:G101)</f>
        <v>1076000</v>
      </c>
    </row>
    <row r="103" spans="2:7" s="158" customFormat="1" ht="18" customHeight="1" x14ac:dyDescent="0.2">
      <c r="B103" s="196">
        <v>45104</v>
      </c>
      <c r="C103" s="193" t="s">
        <v>35</v>
      </c>
      <c r="D103" s="183" t="s">
        <v>14</v>
      </c>
      <c r="E103" s="187">
        <v>7</v>
      </c>
      <c r="F103" s="185">
        <v>85000</v>
      </c>
      <c r="G103" s="185">
        <v>595000</v>
      </c>
    </row>
    <row r="104" spans="2:7" s="158" customFormat="1" ht="18" customHeight="1" x14ac:dyDescent="0.2">
      <c r="B104" s="196"/>
      <c r="C104" s="193" t="s">
        <v>49</v>
      </c>
      <c r="D104" s="183" t="s">
        <v>14</v>
      </c>
      <c r="E104" s="187">
        <v>8</v>
      </c>
      <c r="F104" s="185">
        <v>11000</v>
      </c>
      <c r="G104" s="185">
        <v>88000</v>
      </c>
    </row>
    <row r="105" spans="2:7" s="158" customFormat="1" ht="18" customHeight="1" x14ac:dyDescent="0.2">
      <c r="B105" s="196"/>
      <c r="C105" s="193" t="s">
        <v>36</v>
      </c>
      <c r="D105" s="183" t="s">
        <v>14</v>
      </c>
      <c r="E105" s="187">
        <v>14</v>
      </c>
      <c r="F105" s="185">
        <v>5000</v>
      </c>
      <c r="G105" s="185">
        <v>70000</v>
      </c>
    </row>
    <row r="106" spans="2:7" s="158" customFormat="1" ht="18" customHeight="1" x14ac:dyDescent="0.2">
      <c r="B106" s="196"/>
      <c r="C106" s="289" t="s">
        <v>37</v>
      </c>
      <c r="D106" s="289"/>
      <c r="E106" s="289"/>
      <c r="F106" s="290"/>
      <c r="G106" s="186">
        <f>SUM(G103:G105)</f>
        <v>753000</v>
      </c>
    </row>
    <row r="107" spans="2:7" s="158" customFormat="1" ht="18" customHeight="1" x14ac:dyDescent="0.2">
      <c r="B107" s="196">
        <v>45104</v>
      </c>
      <c r="C107" s="193" t="s">
        <v>36</v>
      </c>
      <c r="D107" s="183" t="s">
        <v>14</v>
      </c>
      <c r="E107" s="187">
        <v>14</v>
      </c>
      <c r="F107" s="185">
        <v>5000</v>
      </c>
      <c r="G107" s="185">
        <v>70000</v>
      </c>
    </row>
    <row r="108" spans="2:7" s="158" customFormat="1" ht="18" customHeight="1" x14ac:dyDescent="0.2">
      <c r="B108" s="196"/>
      <c r="C108" s="289" t="s">
        <v>37</v>
      </c>
      <c r="D108" s="289"/>
      <c r="E108" s="289"/>
      <c r="F108" s="290"/>
      <c r="G108" s="186">
        <f>SUM(G107)</f>
        <v>70000</v>
      </c>
    </row>
    <row r="109" spans="2:7" x14ac:dyDescent="0.2">
      <c r="B109" s="195">
        <v>44933</v>
      </c>
      <c r="C109" s="193" t="s">
        <v>50</v>
      </c>
      <c r="D109" s="183" t="s">
        <v>14</v>
      </c>
      <c r="E109" s="187">
        <v>18</v>
      </c>
      <c r="F109" s="185">
        <v>47000</v>
      </c>
      <c r="G109" s="185">
        <v>846000</v>
      </c>
    </row>
    <row r="110" spans="2:7" x14ac:dyDescent="0.2">
      <c r="B110" s="195"/>
      <c r="C110" s="193" t="s">
        <v>49</v>
      </c>
      <c r="D110" s="183" t="s">
        <v>14</v>
      </c>
      <c r="E110" s="187">
        <v>8</v>
      </c>
      <c r="F110" s="185">
        <v>10000</v>
      </c>
      <c r="G110" s="185">
        <v>80000</v>
      </c>
    </row>
    <row r="111" spans="2:7" x14ac:dyDescent="0.2">
      <c r="B111" s="195"/>
      <c r="C111" s="193" t="s">
        <v>321</v>
      </c>
      <c r="D111" s="183" t="s">
        <v>14</v>
      </c>
      <c r="E111" s="187">
        <v>10</v>
      </c>
      <c r="F111" s="185">
        <v>12000</v>
      </c>
      <c r="G111" s="185">
        <v>120000</v>
      </c>
    </row>
    <row r="112" spans="2:7" x14ac:dyDescent="0.2">
      <c r="B112" s="195"/>
      <c r="C112" s="289" t="s">
        <v>37</v>
      </c>
      <c r="D112" s="289"/>
      <c r="E112" s="289"/>
      <c r="F112" s="290"/>
      <c r="G112" s="186">
        <f>SUM(G109:G111)</f>
        <v>1046000</v>
      </c>
    </row>
    <row r="113" spans="2:7" x14ac:dyDescent="0.2">
      <c r="B113" s="195">
        <v>45023</v>
      </c>
      <c r="C113" s="193" t="s">
        <v>42</v>
      </c>
      <c r="D113" s="183" t="s">
        <v>14</v>
      </c>
      <c r="E113" s="187">
        <v>4</v>
      </c>
      <c r="F113" s="185">
        <v>85000</v>
      </c>
      <c r="G113" s="185">
        <v>340000</v>
      </c>
    </row>
    <row r="114" spans="2:7" x14ac:dyDescent="0.2">
      <c r="B114" s="195"/>
      <c r="C114" s="193" t="s">
        <v>36</v>
      </c>
      <c r="D114" s="183" t="s">
        <v>14</v>
      </c>
      <c r="E114" s="187">
        <v>14</v>
      </c>
      <c r="F114" s="185">
        <v>5000</v>
      </c>
      <c r="G114" s="185">
        <v>70000</v>
      </c>
    </row>
    <row r="115" spans="2:7" x14ac:dyDescent="0.2">
      <c r="B115" s="195"/>
      <c r="C115" s="193" t="s">
        <v>323</v>
      </c>
      <c r="D115" s="183" t="s">
        <v>45</v>
      </c>
      <c r="E115" s="187">
        <v>1</v>
      </c>
      <c r="F115" s="185">
        <v>2500000</v>
      </c>
      <c r="G115" s="185">
        <v>2500000</v>
      </c>
    </row>
    <row r="116" spans="2:7" x14ac:dyDescent="0.2">
      <c r="B116" s="195"/>
      <c r="C116" s="193" t="s">
        <v>324</v>
      </c>
      <c r="D116" s="183" t="s">
        <v>45</v>
      </c>
      <c r="E116" s="184">
        <v>1</v>
      </c>
      <c r="F116" s="185">
        <v>1500000</v>
      </c>
      <c r="G116" s="185">
        <v>1500000</v>
      </c>
    </row>
    <row r="117" spans="2:7" x14ac:dyDescent="0.2">
      <c r="B117" s="195"/>
      <c r="C117" s="289" t="s">
        <v>37</v>
      </c>
      <c r="D117" s="289"/>
      <c r="E117" s="289"/>
      <c r="F117" s="290"/>
      <c r="G117" s="186">
        <f>SUM(G113:G116)</f>
        <v>4410000</v>
      </c>
    </row>
    <row r="118" spans="2:7" x14ac:dyDescent="0.2">
      <c r="B118" s="195">
        <v>45138</v>
      </c>
      <c r="C118" s="193" t="s">
        <v>325</v>
      </c>
      <c r="D118" s="183"/>
      <c r="E118" s="187"/>
      <c r="F118" s="185"/>
      <c r="G118" s="185">
        <v>352000</v>
      </c>
    </row>
    <row r="119" spans="2:7" x14ac:dyDescent="0.2">
      <c r="B119" s="195"/>
      <c r="C119" s="193" t="s">
        <v>326</v>
      </c>
      <c r="D119" s="183" t="s">
        <v>45</v>
      </c>
      <c r="E119" s="187">
        <v>1</v>
      </c>
      <c r="F119" s="185">
        <v>2500000</v>
      </c>
      <c r="G119" s="185">
        <v>2500000</v>
      </c>
    </row>
    <row r="120" spans="2:7" x14ac:dyDescent="0.2">
      <c r="B120" s="195"/>
      <c r="C120" s="193" t="s">
        <v>327</v>
      </c>
      <c r="D120" s="183" t="s">
        <v>45</v>
      </c>
      <c r="E120" s="184">
        <v>1</v>
      </c>
      <c r="F120" s="185">
        <v>1500000</v>
      </c>
      <c r="G120" s="185">
        <v>1500000</v>
      </c>
    </row>
    <row r="121" spans="2:7" x14ac:dyDescent="0.2">
      <c r="B121" s="195"/>
      <c r="C121" s="289" t="s">
        <v>37</v>
      </c>
      <c r="D121" s="289"/>
      <c r="E121" s="289"/>
      <c r="F121" s="290"/>
      <c r="G121" s="186">
        <f>SUM(G118:G120)</f>
        <v>4352000</v>
      </c>
    </row>
    <row r="122" spans="2:7" x14ac:dyDescent="0.2">
      <c r="B122" s="195">
        <v>45320</v>
      </c>
      <c r="C122" s="193" t="s">
        <v>345</v>
      </c>
      <c r="D122" s="183" t="s">
        <v>45</v>
      </c>
      <c r="E122" s="187">
        <v>2</v>
      </c>
      <c r="F122" s="185">
        <v>2500000</v>
      </c>
      <c r="G122" s="185">
        <f>E122*F122</f>
        <v>5000000</v>
      </c>
    </row>
    <row r="123" spans="2:7" x14ac:dyDescent="0.2">
      <c r="B123" s="195"/>
      <c r="C123" s="193" t="s">
        <v>346</v>
      </c>
      <c r="D123" s="183" t="s">
        <v>45</v>
      </c>
      <c r="E123" s="184">
        <v>1</v>
      </c>
      <c r="F123" s="185">
        <v>1500000</v>
      </c>
      <c r="G123" s="185">
        <v>1500000</v>
      </c>
    </row>
    <row r="124" spans="2:7" x14ac:dyDescent="0.2">
      <c r="B124" s="195"/>
      <c r="C124" s="289" t="s">
        <v>37</v>
      </c>
      <c r="D124" s="289"/>
      <c r="E124" s="289"/>
      <c r="F124" s="290"/>
      <c r="G124" s="186">
        <f>SUM(G122:G123)</f>
        <v>6500000</v>
      </c>
    </row>
    <row r="125" spans="2:7" ht="15" customHeight="1" x14ac:dyDescent="0.2">
      <c r="B125" s="291" t="s">
        <v>25</v>
      </c>
      <c r="C125" s="286"/>
      <c r="D125" s="286"/>
      <c r="E125" s="286"/>
      <c r="F125" s="287"/>
      <c r="G125" s="208">
        <f>SUM(G124,G121,G117,G112,G108,G106,G102,G97,G93,G90,G88,G85,G79,G72,G68,G65,G59)</f>
        <v>25850000</v>
      </c>
    </row>
    <row r="126" spans="2:7" x14ac:dyDescent="0.2">
      <c r="G126" s="209"/>
    </row>
  </sheetData>
  <sortState xmlns:xlrd2="http://schemas.microsoft.com/office/spreadsheetml/2017/richdata2" ref="B7:G40">
    <sortCondition ref="B7:B40"/>
  </sortState>
  <mergeCells count="29">
    <mergeCell ref="C59:F59"/>
    <mergeCell ref="B1:F1"/>
    <mergeCell ref="B2:F2"/>
    <mergeCell ref="B3:F3"/>
    <mergeCell ref="B44:C44"/>
    <mergeCell ref="B45:C45"/>
    <mergeCell ref="B46:C46"/>
    <mergeCell ref="B47:C47"/>
    <mergeCell ref="B50:C50"/>
    <mergeCell ref="B51:C51"/>
    <mergeCell ref="B53:G53"/>
    <mergeCell ref="B54:G54"/>
    <mergeCell ref="C68:F68"/>
    <mergeCell ref="C72:F72"/>
    <mergeCell ref="C79:F79"/>
    <mergeCell ref="C88:F88"/>
    <mergeCell ref="C65:F65"/>
    <mergeCell ref="C85:F85"/>
    <mergeCell ref="C102:F102"/>
    <mergeCell ref="C106:F106"/>
    <mergeCell ref="C108:F108"/>
    <mergeCell ref="C90:F90"/>
    <mergeCell ref="C93:F93"/>
    <mergeCell ref="C97:F97"/>
    <mergeCell ref="C112:F112"/>
    <mergeCell ref="C117:F117"/>
    <mergeCell ref="B125:F125"/>
    <mergeCell ref="C121:F121"/>
    <mergeCell ref="C124:F1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5</vt:i4>
      </vt:variant>
    </vt:vector>
  </HeadingPairs>
  <TitlesOfParts>
    <vt:vector size="17" baseType="lpstr">
      <vt:lpstr>BCTC</vt:lpstr>
      <vt:lpstr>BCTK</vt:lpstr>
      <vt:lpstr>Hienvat</vt:lpstr>
      <vt:lpstr>Tien</vt:lpstr>
      <vt:lpstr>Chi cho</vt:lpstr>
      <vt:lpstr>Thubanphieu</vt:lpstr>
      <vt:lpstr>T1.2023</vt:lpstr>
      <vt:lpstr>T2.2023</vt:lpstr>
      <vt:lpstr>T3.2023</vt:lpstr>
      <vt:lpstr>T4.2023</vt:lpstr>
      <vt:lpstr>T5.2023</vt:lpstr>
      <vt:lpstr>T6,7.2023 va T1.24</vt:lpstr>
      <vt:lpstr>'Chi cho'!Print_Area</vt:lpstr>
      <vt:lpstr>Hienvat!Print_Area</vt:lpstr>
      <vt:lpstr>Thubanphieu!Print_Area</vt:lpstr>
      <vt:lpstr>Tien!Print_Area</vt:lpstr>
      <vt:lpstr>'Chi cho'!Print_Titles</vt:lpstr>
    </vt:vector>
  </TitlesOfParts>
  <Company>itfriend.org</Company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Dell</cp:lastModifiedBy>
  <cp:revision/>
  <cp:lastPrinted>2022-12-04T11:54:29Z</cp:lastPrinted>
  <dcterms:created xsi:type="dcterms:W3CDTF">2011-11-15T08:34:00Z</dcterms:created>
  <dcterms:modified xsi:type="dcterms:W3CDTF">2025-02-28T02:46:11Z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1033-9.1.0.4550</vt:lpwstr>
  </property>
</Properties>
</file>